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4"/>
  </bookViews>
  <sheets>
    <sheet name="Лист3" sheetId="3" r:id="rId1"/>
    <sheet name="Лист4" sheetId="4" r:id="rId2"/>
    <sheet name="Лист5" sheetId="5" r:id="rId3"/>
    <sheet name="Лист6" sheetId="6" r:id="rId4"/>
    <sheet name="Лист7" sheetId="7" r:id="rId5"/>
  </sheets>
  <definedNames>
    <definedName name="_xlnm.Print_Area" localSheetId="2">Лист5!$A$1:$E$60</definedName>
    <definedName name="_xlnm.Print_Area" localSheetId="3">Лист6!$A$1:$F$56</definedName>
    <definedName name="_xlnm.Print_Area" localSheetId="4">Лист7!$A$1:$E$74</definedName>
  </definedNames>
  <calcPr calcId="144525"/>
</workbook>
</file>

<file path=xl/calcChain.xml><?xml version="1.0" encoding="utf-8"?>
<calcChain xmlns="http://schemas.openxmlformats.org/spreadsheetml/2006/main">
  <c r="E69" i="7" l="1"/>
  <c r="E48" i="7"/>
  <c r="E32" i="5"/>
  <c r="E24" i="7"/>
  <c r="E34" i="7"/>
  <c r="E33" i="7"/>
  <c r="E62" i="7"/>
  <c r="E71" i="7" s="1"/>
  <c r="E73" i="7" s="1"/>
  <c r="E13" i="5"/>
  <c r="D28" i="3"/>
  <c r="I28" i="3" s="1"/>
  <c r="F17" i="6"/>
  <c r="F45" i="6"/>
  <c r="E50" i="7"/>
  <c r="D26" i="3"/>
  <c r="I26" i="3"/>
  <c r="D27" i="3"/>
  <c r="I27" i="3" s="1"/>
  <c r="D29" i="3"/>
  <c r="I29" i="3"/>
  <c r="D30" i="3"/>
  <c r="I30" i="3" s="1"/>
  <c r="I31" i="3"/>
  <c r="I32" i="3"/>
  <c r="F21" i="4"/>
  <c r="I34" i="3" l="1"/>
  <c r="F32" i="4" l="1"/>
  <c r="F33" i="4" s="1"/>
  <c r="G33" i="4" l="1"/>
  <c r="G32" i="4" s="1"/>
  <c r="F38" i="4"/>
  <c r="F40" i="4" s="1"/>
  <c r="G40" i="4" l="1"/>
  <c r="F45" i="4"/>
  <c r="F51" i="4" l="1"/>
  <c r="G51" i="4" s="1"/>
  <c r="G45" i="4"/>
  <c r="G38" i="4" s="1"/>
  <c r="G53" i="4" s="1"/>
  <c r="H55" i="4" s="1"/>
  <c r="E60" i="5" s="1"/>
  <c r="E74" i="7" l="1"/>
  <c r="F56" i="6"/>
</calcChain>
</file>

<file path=xl/sharedStrings.xml><?xml version="1.0" encoding="utf-8"?>
<sst xmlns="http://schemas.openxmlformats.org/spreadsheetml/2006/main" count="359" uniqueCount="212">
  <si>
    <t>Наименование показателя</t>
  </si>
  <si>
    <t>х</t>
  </si>
  <si>
    <t>в том числе:</t>
  </si>
  <si>
    <t>112</t>
  </si>
  <si>
    <t>№</t>
  </si>
  <si>
    <t>п/п</t>
  </si>
  <si>
    <t>1.1.</t>
  </si>
  <si>
    <t>1.2.</t>
  </si>
  <si>
    <t>1.3.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</si>
  <si>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</si>
  <si>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</si>
  <si>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</si>
  <si>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</si>
  <si>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</si>
  <si>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</si>
  <si>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</si>
  <si>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</si>
  <si>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</si>
  <si>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</si>
  <si>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</si>
  <si>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</si>
  <si>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</si>
  <si>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</si>
  <si>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</si>
  <si>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</si>
  <si>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</si>
  <si>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</si>
  <si>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</si>
  <si>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</si>
  <si>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</si>
  <si>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</si>
  <si>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</si>
  <si>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</si>
  <si>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</si>
  <si>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</si>
  <si>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</si>
  <si>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</si>
  <si>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</si>
  <si>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</si>
  <si>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</si>
  <si>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</si>
  <si>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</si>
  <si>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</si>
  <si>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</si>
  <si>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</si>
  <si>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</si>
  <si>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</si>
  <si>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</si>
  <si>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</si>
  <si>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</si>
  <si>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</si>
  <si>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</si>
  <si>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</si>
  <si>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получающих</t>
  </si>
  <si>
    <t>на одного</t>
  </si>
  <si>
    <t>пособие</t>
  </si>
  <si>
    <t>работника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</si>
  <si>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</si>
  <si>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</si>
  <si>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</si>
  <si>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</si>
  <si>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</si>
  <si>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</si>
  <si>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</si>
  <si>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</si>
  <si>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</si>
  <si>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</si>
  <si>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</si>
  <si>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</si>
  <si>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</si>
  <si>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</si>
  <si>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</si>
  <si>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</si>
  <si>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</si>
  <si>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</si>
  <si>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</si>
  <si>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</si>
  <si>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</si>
  <si>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</si>
  <si>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</si>
  <si>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</si>
  <si>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</si>
  <si>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</si>
  <si>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</si>
  <si>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</si>
  <si>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</si>
  <si>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</si>
  <si>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</si>
  <si>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</si>
  <si>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</si>
  <si>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</si>
  <si>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</si>
  <si>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</si>
  <si>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</si>
  <si>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</si>
  <si>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</si>
  <si>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</si>
  <si>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</si>
  <si>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</si>
  <si>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</si>
  <si>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</si>
  <si>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</si>
  <si>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</si>
  <si>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</si>
  <si>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</si>
  <si>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</si>
  <si>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</si>
  <si>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</si>
  <si>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</si>
  <si>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</si>
  <si>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</si>
  <si>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</si>
  <si>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</si>
  <si>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</si>
  <si>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</si>
  <si>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</si>
  <si>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</si>
  <si>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</si>
  <si>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</si>
  <si>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</si>
  <si>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</si>
  <si>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</si>
  <si>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</si>
  <si>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</si>
  <si>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</si>
  <si>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</si>
  <si>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</si>
  <si>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</si>
  <si>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</si>
  <si>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</si>
  <si>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</si>
  <si>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</si>
  <si>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</si>
  <si>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</si>
  <si>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Расчет  расходов на оплату прочих работ, услуг</t>
  </si>
  <si>
    <t>договоров</t>
  </si>
  <si>
    <t>услуги, руб.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</si>
  <si>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</si>
  <si>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</si>
  <si>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</si>
  <si>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</si>
  <si>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</si>
  <si>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(1+гр. 8/100)</t>
  </si>
  <si>
    <t>ТО охранной кнопки</t>
  </si>
  <si>
    <t>ТК-коммуникатор</t>
  </si>
  <si>
    <t>Видионаблюдение</t>
  </si>
  <si>
    <t>Размер базы</t>
  </si>
  <si>
    <t>для начисления</t>
  </si>
  <si>
    <t>страховых</t>
  </si>
  <si>
    <t>взносов, руб.</t>
  </si>
  <si>
    <t>Сумма взноса,</t>
  </si>
  <si>
    <r>
      <t>на производстве и профессиональных заболеваний по ставке 0,_ %</t>
    </r>
    <r>
      <rPr>
        <vertAlign val="superscript"/>
        <sz val="12"/>
        <rFont val="Times New Roman"/>
        <family val="1"/>
        <charset val="204"/>
      </rPr>
      <t>*</t>
    </r>
  </si>
  <si>
    <t>выплаты</t>
  </si>
  <si>
    <t>(пособия)</t>
  </si>
  <si>
    <t>в месяц, руб.</t>
  </si>
  <si>
    <t>111</t>
  </si>
  <si>
    <t>Административно управленческий персонал</t>
  </si>
  <si>
    <t>Педагогический персонал</t>
  </si>
  <si>
    <t>Младший обслуживающий персонал</t>
  </si>
  <si>
    <t>Услуги по питанию (родительская плата)</t>
  </si>
  <si>
    <t>Земельный налог</t>
  </si>
  <si>
    <t>Налог на имущество</t>
  </si>
  <si>
    <t>Налог по экологии</t>
  </si>
  <si>
    <t>Поставка электроэнергии</t>
  </si>
  <si>
    <t>Поставка тепловой энергии</t>
  </si>
  <si>
    <t>Поставка газа</t>
  </si>
  <si>
    <t>Поставка воды и водоотведение</t>
  </si>
  <si>
    <t>Доступ сети интернет</t>
  </si>
  <si>
    <t>Основная связь</t>
  </si>
  <si>
    <t>Вывоз ТКО</t>
  </si>
  <si>
    <t>Дератизация</t>
  </si>
  <si>
    <t>Прочее</t>
  </si>
  <si>
    <t>Охрана</t>
  </si>
  <si>
    <t>Охрана МВД</t>
  </si>
  <si>
    <t>Услуги расчета экологии</t>
  </si>
  <si>
    <t>Услуги питания в лагерях труда и отдыха</t>
  </si>
  <si>
    <t>Услуги по медосмотру</t>
  </si>
  <si>
    <t>За продукты питание молочко</t>
  </si>
  <si>
    <t>Учебники</t>
  </si>
  <si>
    <t>Прочие материалы</t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</si>
  <si>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</si>
  <si>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</si>
  <si>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</si>
  <si>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от</t>
  </si>
  <si>
    <t>Учебно вспомогательный персонал</t>
  </si>
  <si>
    <t>Налог на транспорт</t>
  </si>
  <si>
    <t>Госпошлина</t>
  </si>
  <si>
    <t>Абон.плата за хранение информ.карты тахографа</t>
  </si>
  <si>
    <t>ТО пожарная сигнализации спультом</t>
  </si>
  <si>
    <t>Обслуж. пожарная сигнализации</t>
  </si>
  <si>
    <t>Услуги по питанию 5,15,10</t>
  </si>
  <si>
    <t>Компенсация пед.работникам проживающим в сельской местности</t>
  </si>
  <si>
    <t>ТО электроустановок</t>
  </si>
  <si>
    <t>Диагностика ТС</t>
  </si>
  <si>
    <t>Проверка пож.гидрантов</t>
  </si>
  <si>
    <t>Пред.и послересовый медосмотр</t>
  </si>
  <si>
    <t>Стоянка А/Т</t>
  </si>
  <si>
    <t>Охрана труда</t>
  </si>
  <si>
    <t>дез.средства</t>
  </si>
  <si>
    <t>Муниципальное образовательное  бюджетное учреждение  основная общеобразовательная школа  № 9 им.полного кавалера Ордена Славы В.И.Аманова муниципального образования Кореновский район</t>
  </si>
  <si>
    <t>Стипендия</t>
  </si>
  <si>
    <t>Недоимка</t>
  </si>
  <si>
    <t>ГСМ</t>
  </si>
  <si>
    <t>видеокамера</t>
  </si>
  <si>
    <t>Мониторинг ТС</t>
  </si>
  <si>
    <t>Обучение водителя</t>
  </si>
  <si>
    <t>ТО 1 и ТО 2</t>
  </si>
  <si>
    <t>настройка прогр.обеспечения</t>
  </si>
  <si>
    <t>сертификат</t>
  </si>
  <si>
    <t>Ремонт автобуса</t>
  </si>
  <si>
    <t>заправка картриджа</t>
  </si>
  <si>
    <t>Аатостраховка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</si>
</sst>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[$-F800]dddd\,\ mmmm\ dd\,\ yyyy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9" fillId="0" borderId="0" xfId="0" applyFont="1"/>
    <xf numFmtId="0" fontId="5" fillId="0" borderId="1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 wrapText="1"/>
    </xf>
    <xf numFmtId="4" fontId="1" fillId="0" borderId="0" xfId="0" applyNumberFormat="1" applyFont="1" applyAlignment="1">
      <alignment horizontal="left"/>
    </xf>
    <xf numFmtId="2" fontId="5" fillId="0" borderId="2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5" fillId="0" borderId="11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4" fontId="3" fillId="0" borderId="0" xfId="0" applyNumberFormat="1" applyFont="1" applyAlignment="1">
      <alignment horizontal="left"/>
    </xf>
    <xf numFmtId="4" fontId="14" fillId="0" borderId="0" xfId="0" applyNumberFormat="1" applyFont="1"/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8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5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4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/>
    <xf numFmtId="0" fontId="7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13" xfId="0" applyFont="1" applyBorder="1" applyAlignment="1"/>
    <xf numFmtId="0" fontId="5" fillId="0" borderId="11" xfId="0" applyFont="1" applyBorder="1" applyAlignment="1"/>
    <xf numFmtId="49" fontId="2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="60" zoomScaleNormal="100" workbookViewId="0">
      <selection activeCell="A12" sqref="A12:I12"/>
    </sheetView>
  </sheetViews>
  <sheetFormatPr defaultRowHeight="15" x14ac:dyDescent="0.25"/>
  <cols>
    <col min="1" max="1" width="5.7109375" customWidth="1"/>
    <col min="2" max="2" width="45.7109375" customWidth="1"/>
    <col min="3" max="3" width="13.5703125" customWidth="1"/>
    <col min="4" max="4" width="12.42578125" customWidth="1"/>
    <col min="5" max="5" width="13" customWidth="1"/>
    <col min="6" max="6" width="16.140625" customWidth="1"/>
    <col min="7" max="7" width="15" customWidth="1"/>
    <col min="8" max="8" width="13.5703125" customWidth="1"/>
    <col min="9" max="9" width="14" customWidth="1"/>
  </cols>
  <sheetData>
    <row r="1" spans="1:9" ht="15" customHeight="1" x14ac:dyDescent="0.25">
      <c r="A1" s="4"/>
      <c r="B1" s="4"/>
      <c r="C1" s="4"/>
      <c r="D1" s="4"/>
      <c r="E1" s="72"/>
      <c r="F1" s="93" t="s">
        <v>180</v>
      </c>
      <c r="G1" s="93"/>
      <c r="H1" s="93"/>
      <c r="I1" s="93"/>
    </row>
    <row r="2" spans="1:9" x14ac:dyDescent="0.25">
      <c r="E2" s="94" t="s">
        <v>181</v>
      </c>
      <c r="F2" s="94"/>
      <c r="G2" s="94"/>
      <c r="H2" s="94"/>
      <c r="I2" s="94"/>
    </row>
    <row r="3" spans="1:9" x14ac:dyDescent="0.25">
      <c r="E3" s="94" t="s">
        <v>182</v>
      </c>
      <c r="F3" s="94"/>
      <c r="G3" s="94"/>
      <c r="H3" s="94"/>
      <c r="I3" s="9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8" spans="1:9" ht="15" customHeight="1" x14ac:dyDescent="0.25"/>
    <row r="9" spans="1:9" ht="15.75" x14ac:dyDescent="0.25">
      <c r="A9" s="87" t="s">
        <v>9</v>
      </c>
      <c r="B9" s="87"/>
      <c r="C9" s="87"/>
      <c r="D9" s="87"/>
      <c r="E9" s="87"/>
      <c r="F9" s="87"/>
      <c r="G9" s="87"/>
      <c r="H9" s="87"/>
      <c r="I9" s="87"/>
    </row>
    <row r="10" spans="1:9" ht="45.75" customHeight="1" x14ac:dyDescent="0.25">
      <c r="A10" s="91" t="s">
        <v>199</v>
      </c>
      <c r="B10" s="91"/>
      <c r="C10" s="91"/>
      <c r="D10" s="91"/>
      <c r="E10" s="91"/>
      <c r="F10" s="91"/>
      <c r="G10" s="91"/>
      <c r="H10" s="91"/>
      <c r="I10" s="91"/>
    </row>
    <row r="11" spans="1:9" ht="15.75" x14ac:dyDescent="0.25">
      <c r="A11" s="5"/>
      <c r="B11" s="5"/>
      <c r="C11" s="5"/>
      <c r="D11" s="73" t="s">
        <v>183</v>
      </c>
      <c r="E11" s="92">
        <v>44007</v>
      </c>
      <c r="F11" s="92"/>
      <c r="G11" s="5"/>
      <c r="H11" s="5"/>
      <c r="I11" s="5"/>
    </row>
    <row r="12" spans="1:9" ht="15.75" x14ac:dyDescent="0.25">
      <c r="A12" s="87" t="s">
        <v>10</v>
      </c>
      <c r="B12" s="87"/>
      <c r="C12" s="87"/>
      <c r="D12" s="87"/>
      <c r="E12" s="87"/>
      <c r="F12" s="87"/>
      <c r="G12" s="87"/>
      <c r="H12" s="87"/>
      <c r="I12" s="87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5" customHeight="1" x14ac:dyDescent="0.25">
      <c r="A14" s="88" t="s">
        <v>11</v>
      </c>
      <c r="B14" s="88"/>
      <c r="C14" s="88"/>
      <c r="D14" s="89" t="s">
        <v>155</v>
      </c>
      <c r="E14" s="89"/>
      <c r="F14" s="89"/>
      <c r="G14" s="89"/>
      <c r="H14" s="89"/>
      <c r="I14" s="89"/>
    </row>
    <row r="15" spans="1:9" x14ac:dyDescent="0.25">
      <c r="A15" s="7"/>
      <c r="B15" s="8"/>
      <c r="C15" s="9"/>
      <c r="D15" s="9"/>
      <c r="E15" s="9"/>
      <c r="F15" s="9"/>
      <c r="G15" s="9"/>
      <c r="H15" s="9"/>
      <c r="I15" s="9"/>
    </row>
    <row r="16" spans="1:9" ht="55.5" customHeight="1" x14ac:dyDescent="0.25">
      <c r="A16" s="2" t="s">
        <v>12</v>
      </c>
      <c r="B16" s="6"/>
      <c r="C16" s="6"/>
      <c r="D16" s="90" t="s">
        <v>13</v>
      </c>
      <c r="E16" s="90"/>
      <c r="F16" s="90"/>
      <c r="G16" s="90"/>
      <c r="H16" s="90"/>
      <c r="I16" s="90"/>
    </row>
    <row r="17" spans="1:9" ht="15.75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ht="15.75" x14ac:dyDescent="0.25">
      <c r="A18" s="87" t="s">
        <v>14</v>
      </c>
      <c r="B18" s="87"/>
      <c r="C18" s="87"/>
      <c r="D18" s="87"/>
      <c r="E18" s="87"/>
      <c r="F18" s="87"/>
      <c r="G18" s="87"/>
      <c r="H18" s="87"/>
      <c r="I18" s="87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6" t="s">
        <v>4</v>
      </c>
      <c r="B20" s="16" t="s">
        <v>15</v>
      </c>
      <c r="C20" s="16" t="s">
        <v>16</v>
      </c>
      <c r="D20" s="85" t="s">
        <v>17</v>
      </c>
      <c r="E20" s="86"/>
      <c r="F20" s="86"/>
      <c r="G20" s="86"/>
      <c r="H20" s="16" t="s">
        <v>18</v>
      </c>
      <c r="I20" s="19" t="s">
        <v>19</v>
      </c>
    </row>
    <row r="21" spans="1:9" x14ac:dyDescent="0.25">
      <c r="A21" s="15" t="s">
        <v>5</v>
      </c>
      <c r="B21" s="15" t="s">
        <v>20</v>
      </c>
      <c r="C21" s="15" t="s">
        <v>21</v>
      </c>
      <c r="D21" s="16" t="s">
        <v>22</v>
      </c>
      <c r="E21" s="85" t="s">
        <v>2</v>
      </c>
      <c r="F21" s="86"/>
      <c r="G21" s="86"/>
      <c r="H21" s="15" t="s">
        <v>23</v>
      </c>
      <c r="I21" s="20" t="s">
        <v>24</v>
      </c>
    </row>
    <row r="22" spans="1:9" x14ac:dyDescent="0.25">
      <c r="A22" s="15"/>
      <c r="B22" s="15" t="s">
        <v>25</v>
      </c>
      <c r="C22" s="15" t="s">
        <v>26</v>
      </c>
      <c r="D22" s="15"/>
      <c r="E22" s="16" t="s">
        <v>27</v>
      </c>
      <c r="F22" s="16" t="s">
        <v>28</v>
      </c>
      <c r="G22" s="16" t="s">
        <v>28</v>
      </c>
      <c r="H22" s="15" t="s">
        <v>29</v>
      </c>
      <c r="I22" s="20" t="s">
        <v>30</v>
      </c>
    </row>
    <row r="23" spans="1:9" x14ac:dyDescent="0.25">
      <c r="A23" s="15"/>
      <c r="B23" s="15"/>
      <c r="C23" s="15"/>
      <c r="D23" s="15"/>
      <c r="E23" s="15" t="s">
        <v>29</v>
      </c>
      <c r="F23" s="15" t="s">
        <v>31</v>
      </c>
      <c r="G23" s="15" t="s">
        <v>32</v>
      </c>
      <c r="H23" s="15" t="s">
        <v>33</v>
      </c>
      <c r="I23" s="20" t="s">
        <v>142</v>
      </c>
    </row>
    <row r="24" spans="1:9" x14ac:dyDescent="0.25">
      <c r="A24" s="15"/>
      <c r="B24" s="15"/>
      <c r="C24" s="15"/>
      <c r="D24" s="15"/>
      <c r="E24" s="15" t="s">
        <v>34</v>
      </c>
      <c r="F24" s="15" t="s">
        <v>35</v>
      </c>
      <c r="G24" s="15" t="s">
        <v>35</v>
      </c>
      <c r="H24" s="17"/>
      <c r="I24" s="21"/>
    </row>
    <row r="25" spans="1:9" s="32" customFormat="1" ht="11.25" x14ac:dyDescent="0.2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  <c r="I25" s="30">
        <v>9</v>
      </c>
    </row>
    <row r="26" spans="1:9" s="42" customFormat="1" ht="15.75" x14ac:dyDescent="0.25">
      <c r="A26" s="28">
        <v>1</v>
      </c>
      <c r="B26" s="28" t="s">
        <v>156</v>
      </c>
      <c r="C26" s="39">
        <v>1.5</v>
      </c>
      <c r="D26" s="76">
        <f>SUM(E26:G26)</f>
        <v>25062.81</v>
      </c>
      <c r="E26" s="76">
        <v>16030.51</v>
      </c>
      <c r="F26" s="39">
        <v>500</v>
      </c>
      <c r="G26" s="39">
        <v>8532.2999999999993</v>
      </c>
      <c r="H26" s="39"/>
      <c r="I26" s="60">
        <f>SUM(C26*D26)*12</f>
        <v>451130.58000000007</v>
      </c>
    </row>
    <row r="27" spans="1:9" s="42" customFormat="1" ht="15.75" x14ac:dyDescent="0.25">
      <c r="A27" s="28">
        <v>2</v>
      </c>
      <c r="B27" s="28" t="s">
        <v>184</v>
      </c>
      <c r="C27" s="39">
        <v>1.5</v>
      </c>
      <c r="D27" s="76">
        <f>SUM(E27:G27)</f>
        <v>16772.559999999998</v>
      </c>
      <c r="E27" s="76">
        <v>7399.67</v>
      </c>
      <c r="F27" s="39">
        <v>9372.89</v>
      </c>
      <c r="G27" s="39">
        <v>0</v>
      </c>
      <c r="H27" s="39"/>
      <c r="I27" s="60">
        <f>SUM(C27*D27)</f>
        <v>25158.839999999997</v>
      </c>
    </row>
    <row r="28" spans="1:9" s="42" customFormat="1" ht="15.75" x14ac:dyDescent="0.25">
      <c r="A28" s="28">
        <v>3</v>
      </c>
      <c r="B28" s="28" t="s">
        <v>157</v>
      </c>
      <c r="C28" s="39">
        <v>22.33</v>
      </c>
      <c r="D28" s="76">
        <f>SUM(E28:G28)</f>
        <v>24516.65</v>
      </c>
      <c r="E28" s="76">
        <v>12322.33</v>
      </c>
      <c r="F28" s="76">
        <v>4106.32</v>
      </c>
      <c r="G28" s="76">
        <v>8088</v>
      </c>
      <c r="H28" s="39"/>
      <c r="I28" s="60">
        <f>SUM(C28*D28)*12-181.23</f>
        <v>6569300.3039999995</v>
      </c>
    </row>
    <row r="29" spans="1:9" s="42" customFormat="1" ht="15.75" x14ac:dyDescent="0.25">
      <c r="A29" s="28">
        <v>4</v>
      </c>
      <c r="B29" s="28" t="s">
        <v>158</v>
      </c>
      <c r="C29" s="39">
        <v>7</v>
      </c>
      <c r="D29" s="39">
        <f>SUM(E29:G29)</f>
        <v>14107.5</v>
      </c>
      <c r="E29" s="39">
        <v>5809</v>
      </c>
      <c r="F29" s="39">
        <v>3000</v>
      </c>
      <c r="G29" s="39">
        <v>5298.5</v>
      </c>
      <c r="H29" s="39"/>
      <c r="I29" s="60">
        <f>SUM(C29*D29)*12</f>
        <v>1185030</v>
      </c>
    </row>
    <row r="30" spans="1:9" s="42" customFormat="1" ht="15.75" x14ac:dyDescent="0.25">
      <c r="A30" s="28">
        <v>5</v>
      </c>
      <c r="B30" s="28"/>
      <c r="C30" s="39">
        <v>0</v>
      </c>
      <c r="D30" s="76">
        <f>SUM(E30:G30)</f>
        <v>0</v>
      </c>
      <c r="E30" s="76">
        <v>0</v>
      </c>
      <c r="F30" s="39"/>
      <c r="G30" s="39"/>
      <c r="H30" s="39"/>
      <c r="I30" s="60">
        <f>SUM(C30*D30)</f>
        <v>0</v>
      </c>
    </row>
    <row r="31" spans="1:9" s="42" customFormat="1" ht="15.75" x14ac:dyDescent="0.25">
      <c r="A31" s="28"/>
      <c r="B31" s="28"/>
      <c r="C31" s="39"/>
      <c r="D31" s="39"/>
      <c r="E31" s="39"/>
      <c r="F31" s="39"/>
      <c r="G31" s="39"/>
      <c r="H31" s="39"/>
      <c r="I31" s="60">
        <f>SUM(C31*D31)</f>
        <v>0</v>
      </c>
    </row>
    <row r="32" spans="1:9" s="42" customFormat="1" ht="15.75" x14ac:dyDescent="0.25">
      <c r="A32" s="28"/>
      <c r="B32" s="28"/>
      <c r="C32" s="39"/>
      <c r="D32" s="39"/>
      <c r="E32" s="39"/>
      <c r="F32" s="39"/>
      <c r="G32" s="39"/>
      <c r="H32" s="39"/>
      <c r="I32" s="60">
        <f>SUM(C32*D32)</f>
        <v>0</v>
      </c>
    </row>
    <row r="33" spans="1:9" s="42" customFormat="1" ht="15.75" x14ac:dyDescent="0.25">
      <c r="A33" s="28"/>
      <c r="B33" s="28"/>
      <c r="C33" s="39"/>
      <c r="D33" s="39"/>
      <c r="E33" s="39"/>
      <c r="F33" s="39"/>
      <c r="G33" s="39"/>
      <c r="H33" s="39"/>
      <c r="I33" s="60"/>
    </row>
    <row r="34" spans="1:9" s="42" customFormat="1" ht="15.75" x14ac:dyDescent="0.25">
      <c r="A34" s="83" t="s">
        <v>36</v>
      </c>
      <c r="B34" s="84"/>
      <c r="C34" s="44" t="s">
        <v>1</v>
      </c>
      <c r="D34" s="39"/>
      <c r="E34" s="44" t="s">
        <v>1</v>
      </c>
      <c r="F34" s="44" t="s">
        <v>1</v>
      </c>
      <c r="G34" s="44" t="s">
        <v>1</v>
      </c>
      <c r="H34" s="44" t="s">
        <v>1</v>
      </c>
      <c r="I34" s="60">
        <f>SUM(I26:I33)</f>
        <v>8230619.7239999995</v>
      </c>
    </row>
  </sheetData>
  <mergeCells count="14">
    <mergeCell ref="F1:I1"/>
    <mergeCell ref="E2:I2"/>
    <mergeCell ref="E3:I3"/>
    <mergeCell ref="A34:B34"/>
    <mergeCell ref="E21:G21"/>
    <mergeCell ref="D20:G20"/>
    <mergeCell ref="A18:I18"/>
    <mergeCell ref="A9:I9"/>
    <mergeCell ref="A12:I12"/>
    <mergeCell ref="A14:C14"/>
    <mergeCell ref="D14:I14"/>
    <mergeCell ref="D16:I16"/>
    <mergeCell ref="A10:I10"/>
    <mergeCell ref="E11:F11"/>
  </mergeCells>
  <phoneticPr fontId="0" type="noConversion"/>
  <pageMargins left="0.70866141732283472" right="0.31496062992125984" top="0.15748031496062992" bottom="0.15748031496062992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D1" zoomScale="60" zoomScaleNormal="115" workbookViewId="0">
      <selection activeCell="H57" sqref="H57"/>
    </sheetView>
  </sheetViews>
  <sheetFormatPr defaultRowHeight="15" x14ac:dyDescent="0.25"/>
  <cols>
    <col min="1" max="1" width="7.28515625" style="1" customWidth="1"/>
    <col min="2" max="2" width="33.5703125" style="1" customWidth="1"/>
    <col min="3" max="3" width="16.28515625" style="1" customWidth="1"/>
    <col min="4" max="4" width="11.7109375" style="1" customWidth="1"/>
    <col min="5" max="5" width="11.5703125" style="1" customWidth="1"/>
    <col min="6" max="6" width="16.28515625" style="1" customWidth="1"/>
    <col min="7" max="7" width="14" customWidth="1"/>
    <col min="8" max="8" width="13.85546875" bestFit="1" customWidth="1"/>
  </cols>
  <sheetData>
    <row r="1" spans="1:7" ht="15.75" x14ac:dyDescent="0.25">
      <c r="A1" s="87" t="s">
        <v>37</v>
      </c>
      <c r="B1" s="87"/>
      <c r="C1" s="87"/>
      <c r="D1" s="87"/>
      <c r="E1" s="87"/>
      <c r="F1" s="87"/>
      <c r="G1" s="87"/>
    </row>
    <row r="2" spans="1:7" x14ac:dyDescent="0.25">
      <c r="A2" s="8"/>
      <c r="B2" s="8"/>
      <c r="C2" s="8"/>
      <c r="D2" s="8"/>
      <c r="E2" s="8"/>
      <c r="F2" s="8"/>
    </row>
    <row r="3" spans="1:7" x14ac:dyDescent="0.25">
      <c r="A3" s="16" t="s">
        <v>4</v>
      </c>
      <c r="B3" s="16" t="s">
        <v>38</v>
      </c>
      <c r="C3" s="16" t="s">
        <v>39</v>
      </c>
      <c r="D3" s="22" t="s">
        <v>40</v>
      </c>
      <c r="E3" s="16" t="s">
        <v>40</v>
      </c>
      <c r="F3" s="126" t="s">
        <v>41</v>
      </c>
      <c r="G3" s="135"/>
    </row>
    <row r="4" spans="1:7" x14ac:dyDescent="0.25">
      <c r="A4" s="15" t="s">
        <v>5</v>
      </c>
      <c r="B4" s="15"/>
      <c r="C4" s="15" t="s">
        <v>42</v>
      </c>
      <c r="D4" s="23" t="s">
        <v>43</v>
      </c>
      <c r="E4" s="15" t="s">
        <v>44</v>
      </c>
      <c r="F4" s="120" t="s">
        <v>45</v>
      </c>
      <c r="G4" s="134"/>
    </row>
    <row r="5" spans="1:7" x14ac:dyDescent="0.25">
      <c r="A5" s="15"/>
      <c r="B5" s="15"/>
      <c r="C5" s="15" t="s">
        <v>46</v>
      </c>
      <c r="D5" s="23" t="s">
        <v>47</v>
      </c>
      <c r="E5" s="15"/>
      <c r="F5" s="120"/>
      <c r="G5" s="134"/>
    </row>
    <row r="6" spans="1:7" x14ac:dyDescent="0.25">
      <c r="A6" s="17"/>
      <c r="B6" s="17"/>
      <c r="C6" s="17" t="s">
        <v>48</v>
      </c>
      <c r="D6" s="24"/>
      <c r="E6" s="17"/>
      <c r="F6" s="122"/>
      <c r="G6" s="130"/>
    </row>
    <row r="7" spans="1:7" s="32" customFormat="1" ht="11.25" x14ac:dyDescent="0.2">
      <c r="A7" s="34">
        <v>1</v>
      </c>
      <c r="B7" s="34">
        <v>2</v>
      </c>
      <c r="C7" s="30">
        <v>3</v>
      </c>
      <c r="D7" s="53">
        <v>4</v>
      </c>
      <c r="E7" s="34">
        <v>5</v>
      </c>
      <c r="F7" s="128">
        <v>6</v>
      </c>
      <c r="G7" s="133"/>
    </row>
    <row r="8" spans="1:7" s="42" customFormat="1" ht="9.75" customHeight="1" x14ac:dyDescent="0.25">
      <c r="A8" s="38"/>
      <c r="B8" s="78">
        <v>0</v>
      </c>
      <c r="C8" s="43"/>
      <c r="D8" s="54"/>
      <c r="E8" s="40"/>
      <c r="F8" s="132">
        <v>0</v>
      </c>
      <c r="G8" s="132"/>
    </row>
    <row r="9" spans="1:7" s="42" customFormat="1" ht="9" customHeight="1" x14ac:dyDescent="0.25">
      <c r="A9" s="38"/>
      <c r="B9" s="38"/>
      <c r="C9" s="43"/>
      <c r="D9" s="54"/>
      <c r="E9" s="40"/>
      <c r="F9" s="138"/>
      <c r="G9" s="139"/>
    </row>
    <row r="10" spans="1:7" s="42" customFormat="1" ht="15.75" x14ac:dyDescent="0.25">
      <c r="A10" s="38"/>
      <c r="B10" s="39" t="s">
        <v>36</v>
      </c>
      <c r="C10" s="52" t="s">
        <v>1</v>
      </c>
      <c r="D10" s="55" t="s">
        <v>1</v>
      </c>
      <c r="E10" s="45" t="s">
        <v>1</v>
      </c>
      <c r="F10" s="140"/>
      <c r="G10" s="140"/>
    </row>
    <row r="11" spans="1:7" ht="15.75" x14ac:dyDescent="0.25">
      <c r="A11" s="6"/>
      <c r="B11" s="6"/>
      <c r="C11" s="6"/>
      <c r="D11" s="6"/>
      <c r="E11" s="6"/>
      <c r="F11" s="6"/>
    </row>
    <row r="12" spans="1:7" ht="15.75" x14ac:dyDescent="0.25">
      <c r="A12" s="131" t="s">
        <v>49</v>
      </c>
      <c r="B12" s="131"/>
      <c r="C12" s="131"/>
      <c r="D12" s="131"/>
      <c r="E12" s="131"/>
      <c r="F12" s="131"/>
      <c r="G12" s="131"/>
    </row>
    <row r="13" spans="1:7" x14ac:dyDescent="0.25">
      <c r="A13" s="8"/>
      <c r="B13" s="8"/>
      <c r="C13" s="8"/>
      <c r="D13" s="8"/>
      <c r="E13" s="8"/>
      <c r="F13" s="8"/>
    </row>
    <row r="14" spans="1:7" x14ac:dyDescent="0.25">
      <c r="A14" s="16" t="s">
        <v>4</v>
      </c>
      <c r="B14" s="16" t="s">
        <v>38</v>
      </c>
      <c r="C14" s="16" t="s">
        <v>50</v>
      </c>
      <c r="D14" s="16" t="s">
        <v>40</v>
      </c>
      <c r="E14" s="16" t="s">
        <v>51</v>
      </c>
      <c r="F14" s="126" t="s">
        <v>41</v>
      </c>
      <c r="G14" s="135"/>
    </row>
    <row r="15" spans="1:7" x14ac:dyDescent="0.25">
      <c r="A15" s="15" t="s">
        <v>5</v>
      </c>
      <c r="B15" s="15"/>
      <c r="C15" s="15" t="s">
        <v>43</v>
      </c>
      <c r="D15" s="15" t="s">
        <v>52</v>
      </c>
      <c r="E15" s="15" t="s">
        <v>152</v>
      </c>
      <c r="F15" s="120" t="s">
        <v>45</v>
      </c>
      <c r="G15" s="134"/>
    </row>
    <row r="16" spans="1:7" x14ac:dyDescent="0.25">
      <c r="A16" s="15"/>
      <c r="B16" s="15"/>
      <c r="C16" s="15" t="s">
        <v>53</v>
      </c>
      <c r="D16" s="15" t="s">
        <v>54</v>
      </c>
      <c r="E16" s="15" t="s">
        <v>153</v>
      </c>
      <c r="F16" s="120"/>
      <c r="G16" s="134"/>
    </row>
    <row r="17" spans="1:7" x14ac:dyDescent="0.25">
      <c r="A17" s="17"/>
      <c r="B17" s="17"/>
      <c r="C17" s="17" t="s">
        <v>55</v>
      </c>
      <c r="D17" s="17" t="s">
        <v>56</v>
      </c>
      <c r="E17" s="17" t="s">
        <v>154</v>
      </c>
      <c r="F17" s="122"/>
      <c r="G17" s="130"/>
    </row>
    <row r="18" spans="1:7" s="32" customFormat="1" ht="11.25" x14ac:dyDescent="0.2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137">
        <v>6</v>
      </c>
      <c r="G18" s="137"/>
    </row>
    <row r="19" spans="1:7" ht="7.5" customHeight="1" x14ac:dyDescent="0.25">
      <c r="A19" s="18"/>
      <c r="B19" s="18"/>
      <c r="C19" s="14"/>
      <c r="D19" s="14"/>
      <c r="E19" s="14"/>
      <c r="F19" s="136">
        <v>0</v>
      </c>
      <c r="G19" s="136"/>
    </row>
    <row r="20" spans="1:7" ht="3" customHeight="1" x14ac:dyDescent="0.25">
      <c r="A20" s="18"/>
      <c r="B20" s="18"/>
      <c r="C20" s="14"/>
      <c r="D20" s="14"/>
      <c r="E20" s="14"/>
      <c r="F20" s="136"/>
      <c r="G20" s="136"/>
    </row>
    <row r="21" spans="1:7" x14ac:dyDescent="0.25">
      <c r="A21" s="18"/>
      <c r="B21" s="12" t="s">
        <v>36</v>
      </c>
      <c r="C21" s="13" t="s">
        <v>1</v>
      </c>
      <c r="D21" s="13" t="s">
        <v>1</v>
      </c>
      <c r="E21" s="13"/>
      <c r="F21" s="136">
        <f>SUM(F19:G20)</f>
        <v>0</v>
      </c>
      <c r="G21" s="136"/>
    </row>
    <row r="22" spans="1:7" ht="15.75" x14ac:dyDescent="0.25">
      <c r="A22" s="6"/>
      <c r="B22" s="6"/>
      <c r="C22" s="6"/>
      <c r="D22" s="6"/>
      <c r="E22" s="6"/>
      <c r="F22" s="6"/>
    </row>
    <row r="23" spans="1:7" ht="15.75" x14ac:dyDescent="0.25">
      <c r="A23" s="87" t="s">
        <v>57</v>
      </c>
      <c r="B23" s="87"/>
      <c r="C23" s="87"/>
      <c r="D23" s="87"/>
      <c r="E23" s="87"/>
      <c r="F23" s="87"/>
      <c r="G23" s="87"/>
    </row>
    <row r="24" spans="1:7" ht="15.75" x14ac:dyDescent="0.25">
      <c r="A24" s="87" t="s">
        <v>58</v>
      </c>
      <c r="B24" s="87"/>
      <c r="C24" s="87"/>
      <c r="D24" s="87"/>
      <c r="E24" s="87"/>
      <c r="F24" s="87"/>
      <c r="G24" s="87"/>
    </row>
    <row r="25" spans="1:7" ht="15.75" x14ac:dyDescent="0.25">
      <c r="A25" s="87" t="s">
        <v>59</v>
      </c>
      <c r="B25" s="87"/>
      <c r="C25" s="87"/>
      <c r="D25" s="87"/>
      <c r="E25" s="87"/>
      <c r="F25" s="87"/>
      <c r="G25" s="87"/>
    </row>
    <row r="26" spans="1:7" x14ac:dyDescent="0.25">
      <c r="A26" s="8"/>
      <c r="B26" s="8"/>
      <c r="C26" s="8"/>
      <c r="D26" s="8"/>
      <c r="E26" s="8"/>
      <c r="F26" s="8"/>
    </row>
    <row r="27" spans="1:7" x14ac:dyDescent="0.25">
      <c r="A27" s="16" t="s">
        <v>4</v>
      </c>
      <c r="B27" s="126" t="s">
        <v>60</v>
      </c>
      <c r="C27" s="127"/>
      <c r="D27" s="127"/>
      <c r="E27" s="127"/>
      <c r="F27" s="19" t="s">
        <v>146</v>
      </c>
      <c r="G27" s="19" t="s">
        <v>150</v>
      </c>
    </row>
    <row r="28" spans="1:7" x14ac:dyDescent="0.25">
      <c r="A28" s="15" t="s">
        <v>5</v>
      </c>
      <c r="B28" s="120"/>
      <c r="C28" s="121"/>
      <c r="D28" s="121"/>
      <c r="E28" s="121"/>
      <c r="F28" s="20" t="s">
        <v>147</v>
      </c>
      <c r="G28" s="20" t="s">
        <v>48</v>
      </c>
    </row>
    <row r="29" spans="1:7" x14ac:dyDescent="0.25">
      <c r="A29" s="15"/>
      <c r="B29" s="120"/>
      <c r="C29" s="121"/>
      <c r="D29" s="121"/>
      <c r="E29" s="121"/>
      <c r="F29" s="20" t="s">
        <v>148</v>
      </c>
      <c r="G29" s="20"/>
    </row>
    <row r="30" spans="1:7" x14ac:dyDescent="0.25">
      <c r="A30" s="17"/>
      <c r="B30" s="122"/>
      <c r="C30" s="123"/>
      <c r="D30" s="123"/>
      <c r="E30" s="123"/>
      <c r="F30" s="21" t="s">
        <v>149</v>
      </c>
      <c r="G30" s="21"/>
    </row>
    <row r="31" spans="1:7" s="32" customFormat="1" ht="11.25" x14ac:dyDescent="0.2">
      <c r="A31" s="31">
        <v>1</v>
      </c>
      <c r="B31" s="128">
        <v>2</v>
      </c>
      <c r="C31" s="129"/>
      <c r="D31" s="129"/>
      <c r="E31" s="129"/>
      <c r="F31" s="30">
        <v>3</v>
      </c>
      <c r="G31" s="56">
        <v>4</v>
      </c>
    </row>
    <row r="32" spans="1:7" s="42" customFormat="1" ht="15.75" x14ac:dyDescent="0.25">
      <c r="A32" s="44">
        <v>1</v>
      </c>
      <c r="B32" s="116" t="s">
        <v>61</v>
      </c>
      <c r="C32" s="117"/>
      <c r="D32" s="117"/>
      <c r="E32" s="117"/>
      <c r="F32" s="60">
        <f>Лист3!I34</f>
        <v>8230619.7239999995</v>
      </c>
      <c r="G32" s="64">
        <f>SUM(G33)</f>
        <v>1823499.5192799999</v>
      </c>
    </row>
    <row r="33" spans="1:7" s="42" customFormat="1" ht="15.75" x14ac:dyDescent="0.25">
      <c r="A33" s="104" t="s">
        <v>6</v>
      </c>
      <c r="B33" s="109" t="s">
        <v>2</v>
      </c>
      <c r="C33" s="110"/>
      <c r="D33" s="110"/>
      <c r="E33" s="110"/>
      <c r="F33" s="124">
        <f>F32</f>
        <v>8230619.7239999995</v>
      </c>
      <c r="G33" s="95">
        <f>SUM(F33)*0.22+12763.18</f>
        <v>1823499.5192799999</v>
      </c>
    </row>
    <row r="34" spans="1:7" s="42" customFormat="1" ht="15.75" x14ac:dyDescent="0.25">
      <c r="A34" s="105"/>
      <c r="B34" s="99" t="s">
        <v>62</v>
      </c>
      <c r="C34" s="100"/>
      <c r="D34" s="100"/>
      <c r="E34" s="100"/>
      <c r="F34" s="125"/>
      <c r="G34" s="96"/>
    </row>
    <row r="35" spans="1:7" s="42" customFormat="1" ht="15.75" x14ac:dyDescent="0.25">
      <c r="A35" s="44" t="s">
        <v>7</v>
      </c>
      <c r="B35" s="118" t="s">
        <v>63</v>
      </c>
      <c r="C35" s="119"/>
      <c r="D35" s="119"/>
      <c r="E35" s="119"/>
      <c r="F35" s="43"/>
      <c r="G35" s="64"/>
    </row>
    <row r="36" spans="1:7" s="42" customFormat="1" ht="15.75" x14ac:dyDescent="0.25">
      <c r="A36" s="104" t="s">
        <v>8</v>
      </c>
      <c r="B36" s="109" t="s">
        <v>64</v>
      </c>
      <c r="C36" s="110"/>
      <c r="D36" s="110"/>
      <c r="E36" s="110"/>
      <c r="F36" s="102"/>
      <c r="G36" s="95"/>
    </row>
    <row r="37" spans="1:7" s="42" customFormat="1" ht="15.75" x14ac:dyDescent="0.25">
      <c r="A37" s="105"/>
      <c r="B37" s="99" t="s">
        <v>65</v>
      </c>
      <c r="C37" s="100"/>
      <c r="D37" s="100"/>
      <c r="E37" s="100"/>
      <c r="F37" s="101"/>
      <c r="G37" s="96"/>
    </row>
    <row r="38" spans="1:7" s="42" customFormat="1" ht="15.75" x14ac:dyDescent="0.25">
      <c r="A38" s="104">
        <v>2</v>
      </c>
      <c r="B38" s="97" t="s">
        <v>66</v>
      </c>
      <c r="C38" s="98"/>
      <c r="D38" s="98"/>
      <c r="E38" s="98"/>
      <c r="F38" s="95">
        <f>F33</f>
        <v>8230619.7239999995</v>
      </c>
      <c r="G38" s="95">
        <f>G40+G45</f>
        <v>255149.21144400002</v>
      </c>
    </row>
    <row r="39" spans="1:7" s="42" customFormat="1" ht="15.75" x14ac:dyDescent="0.25">
      <c r="A39" s="105"/>
      <c r="B39" s="107" t="s">
        <v>67</v>
      </c>
      <c r="C39" s="108"/>
      <c r="D39" s="108"/>
      <c r="E39" s="108"/>
      <c r="F39" s="101"/>
      <c r="G39" s="96"/>
    </row>
    <row r="40" spans="1:7" s="42" customFormat="1" ht="15.75" x14ac:dyDescent="0.25">
      <c r="A40" s="104" t="s">
        <v>68</v>
      </c>
      <c r="B40" s="109" t="s">
        <v>2</v>
      </c>
      <c r="C40" s="110"/>
      <c r="D40" s="110"/>
      <c r="E40" s="110"/>
      <c r="F40" s="95">
        <f>F38</f>
        <v>8230619.7239999995</v>
      </c>
      <c r="G40" s="95">
        <f>F40*0.029</f>
        <v>238687.97199600001</v>
      </c>
    </row>
    <row r="41" spans="1:7" s="42" customFormat="1" ht="15.75" x14ac:dyDescent="0.25">
      <c r="A41" s="113"/>
      <c r="B41" s="114" t="s">
        <v>69</v>
      </c>
      <c r="C41" s="115"/>
      <c r="D41" s="115"/>
      <c r="E41" s="115"/>
      <c r="F41" s="112"/>
      <c r="G41" s="111"/>
    </row>
    <row r="42" spans="1:7" s="42" customFormat="1" ht="15.75" x14ac:dyDescent="0.25">
      <c r="A42" s="105"/>
      <c r="B42" s="99" t="s">
        <v>70</v>
      </c>
      <c r="C42" s="100"/>
      <c r="D42" s="100"/>
      <c r="E42" s="100"/>
      <c r="F42" s="101"/>
      <c r="G42" s="96"/>
    </row>
    <row r="43" spans="1:7" s="42" customFormat="1" ht="15.75" x14ac:dyDescent="0.25">
      <c r="A43" s="104" t="s">
        <v>71</v>
      </c>
      <c r="B43" s="109" t="s">
        <v>72</v>
      </c>
      <c r="C43" s="110"/>
      <c r="D43" s="110"/>
      <c r="E43" s="110"/>
      <c r="F43" s="102"/>
      <c r="G43" s="95"/>
    </row>
    <row r="44" spans="1:7" s="42" customFormat="1" ht="15.75" x14ac:dyDescent="0.25">
      <c r="A44" s="105"/>
      <c r="B44" s="99" t="s">
        <v>73</v>
      </c>
      <c r="C44" s="100"/>
      <c r="D44" s="100"/>
      <c r="E44" s="100"/>
      <c r="F44" s="101"/>
      <c r="G44" s="96"/>
    </row>
    <row r="45" spans="1:7" s="42" customFormat="1" ht="15.75" x14ac:dyDescent="0.25">
      <c r="A45" s="104" t="s">
        <v>74</v>
      </c>
      <c r="B45" s="109" t="s">
        <v>75</v>
      </c>
      <c r="C45" s="110"/>
      <c r="D45" s="110"/>
      <c r="E45" s="110"/>
      <c r="F45" s="95">
        <f>F40</f>
        <v>8230619.7239999995</v>
      </c>
      <c r="G45" s="95">
        <f>F45*0.002</f>
        <v>16461.239448</v>
      </c>
    </row>
    <row r="46" spans="1:7" s="42" customFormat="1" ht="15.75" x14ac:dyDescent="0.25">
      <c r="A46" s="105"/>
      <c r="B46" s="99" t="s">
        <v>76</v>
      </c>
      <c r="C46" s="100"/>
      <c r="D46" s="100"/>
      <c r="E46" s="100"/>
      <c r="F46" s="101"/>
      <c r="G46" s="96"/>
    </row>
    <row r="47" spans="1:7" s="42" customFormat="1" ht="15.75" x14ac:dyDescent="0.25">
      <c r="A47" s="104" t="s">
        <v>77</v>
      </c>
      <c r="B47" s="109" t="s">
        <v>75</v>
      </c>
      <c r="C47" s="110"/>
      <c r="D47" s="110"/>
      <c r="E47" s="110"/>
      <c r="F47" s="102"/>
      <c r="G47" s="95"/>
    </row>
    <row r="48" spans="1:7" s="42" customFormat="1" ht="18.75" x14ac:dyDescent="0.25">
      <c r="A48" s="105"/>
      <c r="B48" s="99" t="s">
        <v>151</v>
      </c>
      <c r="C48" s="100"/>
      <c r="D48" s="100"/>
      <c r="E48" s="100"/>
      <c r="F48" s="101"/>
      <c r="G48" s="96"/>
    </row>
    <row r="49" spans="1:8" s="42" customFormat="1" ht="15.75" x14ac:dyDescent="0.25">
      <c r="A49" s="104" t="s">
        <v>78</v>
      </c>
      <c r="B49" s="109" t="s">
        <v>75</v>
      </c>
      <c r="C49" s="110"/>
      <c r="D49" s="110"/>
      <c r="E49" s="110"/>
      <c r="F49" s="102"/>
      <c r="G49" s="95"/>
    </row>
    <row r="50" spans="1:8" s="42" customFormat="1" ht="18.75" x14ac:dyDescent="0.25">
      <c r="A50" s="105"/>
      <c r="B50" s="99" t="s">
        <v>151</v>
      </c>
      <c r="C50" s="100"/>
      <c r="D50" s="100"/>
      <c r="E50" s="100"/>
      <c r="F50" s="101"/>
      <c r="G50" s="96"/>
    </row>
    <row r="51" spans="1:8" s="42" customFormat="1" ht="15.75" x14ac:dyDescent="0.25">
      <c r="A51" s="104">
        <v>3</v>
      </c>
      <c r="B51" s="97" t="s">
        <v>79</v>
      </c>
      <c r="C51" s="98"/>
      <c r="D51" s="98"/>
      <c r="E51" s="98"/>
      <c r="F51" s="95">
        <f>F45</f>
        <v>8230619.7239999995</v>
      </c>
      <c r="G51" s="95">
        <f>F51*0.051</f>
        <v>419761.60592399997</v>
      </c>
    </row>
    <row r="52" spans="1:8" s="42" customFormat="1" ht="15.75" x14ac:dyDescent="0.25">
      <c r="A52" s="105"/>
      <c r="B52" s="107" t="s">
        <v>80</v>
      </c>
      <c r="C52" s="108"/>
      <c r="D52" s="108"/>
      <c r="E52" s="108"/>
      <c r="F52" s="101"/>
      <c r="G52" s="96"/>
    </row>
    <row r="53" spans="1:8" s="42" customFormat="1" ht="15.75" x14ac:dyDescent="0.25">
      <c r="A53" s="44"/>
      <c r="B53" s="83" t="s">
        <v>36</v>
      </c>
      <c r="C53" s="84"/>
      <c r="D53" s="106"/>
      <c r="E53" s="106"/>
      <c r="F53" s="43"/>
      <c r="G53" s="64">
        <f>SUM(G32+G38+G51)</f>
        <v>2498410.3366479999</v>
      </c>
    </row>
    <row r="54" spans="1:8" x14ac:dyDescent="0.25">
      <c r="A54" s="10"/>
      <c r="B54" s="10"/>
    </row>
    <row r="55" spans="1:8" x14ac:dyDescent="0.25">
      <c r="A55" s="103" t="s">
        <v>81</v>
      </c>
      <c r="B55" s="103"/>
      <c r="C55" s="103"/>
      <c r="D55" s="103"/>
      <c r="E55" s="103"/>
      <c r="F55" s="103"/>
      <c r="H55" s="82">
        <f>Лист3!I34+Лист4!F8+Лист4!F19+Лист4!G53</f>
        <v>10729030.060648</v>
      </c>
    </row>
    <row r="56" spans="1:8" x14ac:dyDescent="0.25">
      <c r="A56" s="103"/>
      <c r="B56" s="103"/>
      <c r="C56" s="103"/>
      <c r="D56" s="103"/>
      <c r="E56" s="103"/>
      <c r="F56" s="103"/>
    </row>
    <row r="57" spans="1:8" x14ac:dyDescent="0.25">
      <c r="A57" s="103"/>
      <c r="B57" s="103"/>
      <c r="C57" s="103"/>
      <c r="D57" s="103"/>
      <c r="E57" s="103"/>
      <c r="F57" s="103"/>
    </row>
  </sheetData>
  <mergeCells count="77">
    <mergeCell ref="F20:G20"/>
    <mergeCell ref="F18:G18"/>
    <mergeCell ref="F21:G21"/>
    <mergeCell ref="F5:G5"/>
    <mergeCell ref="F9:G9"/>
    <mergeCell ref="F10:G10"/>
    <mergeCell ref="F15:G15"/>
    <mergeCell ref="F17:G17"/>
    <mergeCell ref="F16:G16"/>
    <mergeCell ref="F14:G14"/>
    <mergeCell ref="F19:G19"/>
    <mergeCell ref="A1:G1"/>
    <mergeCell ref="F6:G6"/>
    <mergeCell ref="A12:G12"/>
    <mergeCell ref="F8:G8"/>
    <mergeCell ref="F7:G7"/>
    <mergeCell ref="F4:G4"/>
    <mergeCell ref="F3:G3"/>
    <mergeCell ref="B28:E28"/>
    <mergeCell ref="B29:E29"/>
    <mergeCell ref="B30:E30"/>
    <mergeCell ref="F33:F34"/>
    <mergeCell ref="A23:G23"/>
    <mergeCell ref="A24:G24"/>
    <mergeCell ref="B27:E27"/>
    <mergeCell ref="A25:G25"/>
    <mergeCell ref="B31:E31"/>
    <mergeCell ref="G33:G34"/>
    <mergeCell ref="B32:E32"/>
    <mergeCell ref="A33:A34"/>
    <mergeCell ref="B34:E34"/>
    <mergeCell ref="B35:E35"/>
    <mergeCell ref="B33:E33"/>
    <mergeCell ref="A43:A44"/>
    <mergeCell ref="B38:E38"/>
    <mergeCell ref="B36:E36"/>
    <mergeCell ref="B42:E42"/>
    <mergeCell ref="B37:E37"/>
    <mergeCell ref="B43:E43"/>
    <mergeCell ref="B40:E40"/>
    <mergeCell ref="A38:A39"/>
    <mergeCell ref="B39:E39"/>
    <mergeCell ref="B44:E44"/>
    <mergeCell ref="A40:A42"/>
    <mergeCell ref="B41:E41"/>
    <mergeCell ref="A36:A37"/>
    <mergeCell ref="A45:A46"/>
    <mergeCell ref="B48:E48"/>
    <mergeCell ref="B45:E45"/>
    <mergeCell ref="B46:E46"/>
    <mergeCell ref="A47:A48"/>
    <mergeCell ref="B47:E47"/>
    <mergeCell ref="F36:F37"/>
    <mergeCell ref="G40:G42"/>
    <mergeCell ref="F38:F39"/>
    <mergeCell ref="G36:G37"/>
    <mergeCell ref="F40:F42"/>
    <mergeCell ref="G38:G39"/>
    <mergeCell ref="A55:F57"/>
    <mergeCell ref="A49:A50"/>
    <mergeCell ref="F49:F50"/>
    <mergeCell ref="D53:E53"/>
    <mergeCell ref="B53:C53"/>
    <mergeCell ref="A51:A52"/>
    <mergeCell ref="B52:E52"/>
    <mergeCell ref="B49:E49"/>
    <mergeCell ref="G43:G44"/>
    <mergeCell ref="B51:E51"/>
    <mergeCell ref="B50:E50"/>
    <mergeCell ref="G51:G52"/>
    <mergeCell ref="G49:G50"/>
    <mergeCell ref="F51:F52"/>
    <mergeCell ref="G45:G46"/>
    <mergeCell ref="G47:G48"/>
    <mergeCell ref="F47:F48"/>
    <mergeCell ref="F45:F46"/>
    <mergeCell ref="F43:F44"/>
  </mergeCells>
  <phoneticPr fontId="0" type="noConversion"/>
  <pageMargins left="0.51181102362204722" right="0.31496062992125984" top="0.55118110236220474" bottom="0.35433070866141736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zoomScale="75" zoomScaleNormal="85" zoomScaleSheetLayoutView="75" workbookViewId="0">
      <selection activeCell="E69" sqref="E69"/>
    </sheetView>
  </sheetViews>
  <sheetFormatPr defaultRowHeight="15" x14ac:dyDescent="0.25"/>
  <cols>
    <col min="1" max="1" width="6" style="1" customWidth="1"/>
    <col min="2" max="2" width="32.7109375" style="1" customWidth="1"/>
    <col min="3" max="3" width="16.7109375" style="1" customWidth="1"/>
    <col min="4" max="5" width="28.85546875" style="1" customWidth="1"/>
  </cols>
  <sheetData>
    <row r="1" spans="1:5" ht="15.75" x14ac:dyDescent="0.25">
      <c r="A1" s="87" t="s">
        <v>82</v>
      </c>
      <c r="B1" s="87"/>
      <c r="C1" s="87"/>
      <c r="D1" s="87"/>
      <c r="E1" s="87"/>
    </row>
    <row r="2" spans="1:5" ht="6.75" customHeight="1" x14ac:dyDescent="0.25">
      <c r="A2" s="5"/>
      <c r="B2" s="5"/>
      <c r="C2" s="5"/>
      <c r="D2" s="5"/>
      <c r="E2" s="5"/>
    </row>
    <row r="3" spans="1:5" ht="15.75" x14ac:dyDescent="0.25">
      <c r="A3" s="2" t="s">
        <v>11</v>
      </c>
      <c r="B3" s="3"/>
      <c r="C3" s="141" t="s">
        <v>83</v>
      </c>
      <c r="D3" s="141"/>
      <c r="E3" s="141"/>
    </row>
    <row r="4" spans="1:5" ht="6" customHeight="1" x14ac:dyDescent="0.25">
      <c r="A4" s="5"/>
      <c r="B4" s="5"/>
      <c r="C4" s="5"/>
      <c r="D4" s="5"/>
      <c r="E4" s="5"/>
    </row>
    <row r="5" spans="1:5" ht="66.75" customHeight="1" x14ac:dyDescent="0.25">
      <c r="A5" s="2" t="s">
        <v>12</v>
      </c>
      <c r="B5" s="3"/>
      <c r="C5" s="142" t="s">
        <v>13</v>
      </c>
      <c r="D5" s="142"/>
      <c r="E5" s="142"/>
    </row>
    <row r="6" spans="1:5" ht="6.75" customHeight="1" x14ac:dyDescent="0.25"/>
    <row r="7" spans="1:5" x14ac:dyDescent="0.25">
      <c r="A7" s="16" t="s">
        <v>4</v>
      </c>
      <c r="B7" s="16" t="s">
        <v>0</v>
      </c>
      <c r="C7" s="16" t="s">
        <v>84</v>
      </c>
      <c r="D7" s="16" t="s">
        <v>40</v>
      </c>
      <c r="E7" s="19" t="s">
        <v>85</v>
      </c>
    </row>
    <row r="8" spans="1:5" x14ac:dyDescent="0.25">
      <c r="A8" s="15" t="s">
        <v>5</v>
      </c>
      <c r="B8" s="15"/>
      <c r="C8" s="15" t="s">
        <v>86</v>
      </c>
      <c r="D8" s="15" t="s">
        <v>52</v>
      </c>
      <c r="E8" s="20" t="s">
        <v>87</v>
      </c>
    </row>
    <row r="9" spans="1:5" x14ac:dyDescent="0.25">
      <c r="A9" s="15"/>
      <c r="B9" s="17"/>
      <c r="C9" s="15"/>
      <c r="D9" s="15"/>
      <c r="E9" s="21" t="s">
        <v>88</v>
      </c>
    </row>
    <row r="10" spans="1:5" s="33" customFormat="1" ht="11.25" x14ac:dyDescent="0.2">
      <c r="A10" s="31">
        <v>1</v>
      </c>
      <c r="B10" s="31">
        <v>2</v>
      </c>
      <c r="C10" s="31">
        <v>3</v>
      </c>
      <c r="D10" s="31">
        <v>4</v>
      </c>
      <c r="E10" s="30">
        <v>5</v>
      </c>
    </row>
    <row r="11" spans="1:5" s="33" customFormat="1" ht="15.75" x14ac:dyDescent="0.2">
      <c r="A11" s="34">
        <v>1</v>
      </c>
      <c r="B11" s="80" t="s">
        <v>200</v>
      </c>
      <c r="C11" s="34"/>
      <c r="D11" s="31"/>
      <c r="E11" s="79">
        <v>25000</v>
      </c>
    </row>
    <row r="12" spans="1:5" s="42" customFormat="1" ht="47.25" x14ac:dyDescent="0.25">
      <c r="A12" s="38">
        <v>2</v>
      </c>
      <c r="B12" s="74" t="s">
        <v>191</v>
      </c>
      <c r="C12" s="40"/>
      <c r="D12" s="57"/>
      <c r="E12" s="60">
        <v>140000</v>
      </c>
    </row>
    <row r="13" spans="1:5" s="42" customFormat="1" ht="15.75" x14ac:dyDescent="0.25">
      <c r="A13" s="38"/>
      <c r="B13" s="39" t="s">
        <v>36</v>
      </c>
      <c r="C13" s="45" t="s">
        <v>1</v>
      </c>
      <c r="D13" s="57" t="s">
        <v>1</v>
      </c>
      <c r="E13" s="60">
        <f>SUM(E12)+E11</f>
        <v>165000</v>
      </c>
    </row>
    <row r="14" spans="1:5" ht="15.75" x14ac:dyDescent="0.25">
      <c r="A14" s="6"/>
      <c r="B14" s="6"/>
      <c r="C14" s="6"/>
      <c r="D14" s="6"/>
      <c r="E14" s="6"/>
    </row>
    <row r="15" spans="1:5" ht="15.75" x14ac:dyDescent="0.25">
      <c r="A15" s="87" t="s">
        <v>89</v>
      </c>
      <c r="B15" s="87"/>
      <c r="C15" s="87"/>
      <c r="D15" s="87"/>
      <c r="E15" s="87"/>
    </row>
    <row r="16" spans="1:5" ht="6" customHeight="1" x14ac:dyDescent="0.25">
      <c r="A16" s="5"/>
      <c r="B16" s="5"/>
      <c r="C16" s="5"/>
      <c r="D16" s="5"/>
      <c r="E16" s="5"/>
    </row>
    <row r="17" spans="1:7" ht="15.75" x14ac:dyDescent="0.25">
      <c r="A17" s="2" t="s">
        <v>11</v>
      </c>
      <c r="B17" s="3"/>
      <c r="C17" s="141" t="s">
        <v>90</v>
      </c>
      <c r="D17" s="141"/>
      <c r="E17" s="141"/>
    </row>
    <row r="18" spans="1:7" ht="8.25" customHeight="1" x14ac:dyDescent="0.25">
      <c r="A18" s="5"/>
      <c r="B18" s="5"/>
      <c r="C18" s="5"/>
      <c r="D18" s="5"/>
      <c r="E18" s="5"/>
    </row>
    <row r="19" spans="1:7" ht="61.5" customHeight="1" x14ac:dyDescent="0.25">
      <c r="A19" s="2" t="s">
        <v>12</v>
      </c>
      <c r="B19" s="3"/>
      <c r="C19" s="142" t="s">
        <v>13</v>
      </c>
      <c r="D19" s="142"/>
      <c r="E19" s="142"/>
    </row>
    <row r="20" spans="1:7" ht="6.75" customHeight="1" x14ac:dyDescent="0.25"/>
    <row r="21" spans="1:7" x14ac:dyDescent="0.25">
      <c r="A21" s="16" t="s">
        <v>4</v>
      </c>
      <c r="B21" s="16" t="s">
        <v>38</v>
      </c>
      <c r="C21" s="16" t="s">
        <v>91</v>
      </c>
      <c r="D21" s="19" t="s">
        <v>92</v>
      </c>
      <c r="E21" s="19" t="s">
        <v>93</v>
      </c>
    </row>
    <row r="22" spans="1:7" x14ac:dyDescent="0.25">
      <c r="A22" s="15" t="s">
        <v>5</v>
      </c>
      <c r="B22" s="15"/>
      <c r="C22" s="15" t="s">
        <v>94</v>
      </c>
      <c r="D22" s="20" t="s">
        <v>95</v>
      </c>
      <c r="E22" s="20" t="s">
        <v>96</v>
      </c>
    </row>
    <row r="23" spans="1:7" x14ac:dyDescent="0.25">
      <c r="A23" s="15"/>
      <c r="B23" s="15"/>
      <c r="C23" s="15"/>
      <c r="D23" s="20"/>
      <c r="E23" s="20" t="s">
        <v>97</v>
      </c>
    </row>
    <row r="24" spans="1:7" x14ac:dyDescent="0.25">
      <c r="A24" s="15"/>
      <c r="B24" s="17"/>
      <c r="C24" s="15"/>
      <c r="D24" s="20"/>
      <c r="E24" s="20" t="s">
        <v>98</v>
      </c>
    </row>
    <row r="25" spans="1:7" s="32" customFormat="1" ht="11.25" x14ac:dyDescent="0.2">
      <c r="A25" s="31">
        <v>1</v>
      </c>
      <c r="B25" s="31">
        <v>2</v>
      </c>
      <c r="C25" s="31">
        <v>3</v>
      </c>
      <c r="D25" s="30">
        <v>4</v>
      </c>
      <c r="E25" s="30">
        <v>5</v>
      </c>
    </row>
    <row r="26" spans="1:7" s="42" customFormat="1" ht="15.75" x14ac:dyDescent="0.25">
      <c r="A26" s="38">
        <v>1</v>
      </c>
      <c r="B26" s="28" t="s">
        <v>160</v>
      </c>
      <c r="C26" s="40"/>
      <c r="D26" s="43"/>
      <c r="E26" s="65">
        <v>92701.21</v>
      </c>
      <c r="G26" s="42">
        <v>0</v>
      </c>
    </row>
    <row r="27" spans="1:7" s="42" customFormat="1" ht="15.75" x14ac:dyDescent="0.25">
      <c r="A27" s="38">
        <v>2</v>
      </c>
      <c r="B27" s="28" t="s">
        <v>161</v>
      </c>
      <c r="C27" s="40"/>
      <c r="D27" s="43"/>
      <c r="E27" s="65">
        <v>220216.21</v>
      </c>
      <c r="G27" s="42">
        <v>0</v>
      </c>
    </row>
    <row r="28" spans="1:7" s="42" customFormat="1" ht="15.75" x14ac:dyDescent="0.25">
      <c r="A28" s="38">
        <v>3</v>
      </c>
      <c r="B28" s="28" t="s">
        <v>162</v>
      </c>
      <c r="C28" s="40"/>
      <c r="D28" s="43"/>
      <c r="E28" s="65">
        <v>3080</v>
      </c>
    </row>
    <row r="29" spans="1:7" s="42" customFormat="1" ht="15.75" x14ac:dyDescent="0.25">
      <c r="A29" s="38">
        <v>4</v>
      </c>
      <c r="B29" s="28" t="s">
        <v>201</v>
      </c>
      <c r="C29" s="40"/>
      <c r="D29" s="43"/>
      <c r="E29" s="65">
        <v>744.79</v>
      </c>
    </row>
    <row r="30" spans="1:7" s="42" customFormat="1" ht="15.75" x14ac:dyDescent="0.25">
      <c r="A30" s="38">
        <v>5</v>
      </c>
      <c r="B30" s="28" t="s">
        <v>185</v>
      </c>
      <c r="C30" s="40"/>
      <c r="D30" s="43"/>
      <c r="E30" s="65">
        <v>3857.79</v>
      </c>
    </row>
    <row r="31" spans="1:7" s="42" customFormat="1" ht="15.75" x14ac:dyDescent="0.25">
      <c r="A31" s="38">
        <v>6</v>
      </c>
      <c r="B31" s="28" t="s">
        <v>186</v>
      </c>
      <c r="C31" s="40"/>
      <c r="D31" s="43"/>
      <c r="E31" s="65">
        <v>850</v>
      </c>
    </row>
    <row r="32" spans="1:7" s="42" customFormat="1" ht="15.75" x14ac:dyDescent="0.25">
      <c r="A32" s="38"/>
      <c r="B32" s="39" t="s">
        <v>36</v>
      </c>
      <c r="C32" s="39"/>
      <c r="D32" s="52" t="s">
        <v>1</v>
      </c>
      <c r="E32" s="65">
        <f>SUM(E26:E31)</f>
        <v>321449.99999999994</v>
      </c>
    </row>
    <row r="33" spans="1:5" ht="15.75" x14ac:dyDescent="0.25">
      <c r="A33" s="6"/>
      <c r="B33" s="6"/>
      <c r="C33" s="6"/>
      <c r="D33" s="6"/>
      <c r="E33" s="6"/>
    </row>
    <row r="34" spans="1:5" ht="18" customHeight="1" x14ac:dyDescent="0.25">
      <c r="A34" s="87" t="s">
        <v>99</v>
      </c>
      <c r="B34" s="87"/>
      <c r="C34" s="87"/>
      <c r="D34" s="87"/>
      <c r="E34" s="87"/>
    </row>
    <row r="35" spans="1:5" x14ac:dyDescent="0.25">
      <c r="A35" s="5"/>
      <c r="B35" s="5"/>
      <c r="C35" s="5"/>
      <c r="D35" s="5"/>
      <c r="E35" s="5"/>
    </row>
    <row r="36" spans="1:5" ht="15.75" x14ac:dyDescent="0.25">
      <c r="A36" s="2" t="s">
        <v>11</v>
      </c>
      <c r="B36" s="3"/>
      <c r="C36" s="143"/>
      <c r="D36" s="143"/>
      <c r="E36" s="143"/>
    </row>
    <row r="37" spans="1:5" ht="9" customHeight="1" x14ac:dyDescent="0.25">
      <c r="A37" s="5"/>
      <c r="B37" s="5"/>
      <c r="C37" s="5"/>
      <c r="D37" s="5"/>
      <c r="E37" s="5"/>
    </row>
    <row r="38" spans="1:5" ht="61.5" customHeight="1" x14ac:dyDescent="0.25">
      <c r="A38" s="2" t="s">
        <v>12</v>
      </c>
      <c r="B38" s="3"/>
      <c r="C38" s="142" t="s">
        <v>13</v>
      </c>
      <c r="D38" s="142"/>
      <c r="E38" s="142"/>
    </row>
    <row r="40" spans="1:5" x14ac:dyDescent="0.25">
      <c r="A40" s="16" t="s">
        <v>4</v>
      </c>
      <c r="B40" s="16" t="s">
        <v>0</v>
      </c>
      <c r="C40" s="16" t="s">
        <v>84</v>
      </c>
      <c r="D40" s="22" t="s">
        <v>40</v>
      </c>
      <c r="E40" s="19" t="s">
        <v>85</v>
      </c>
    </row>
    <row r="41" spans="1:5" x14ac:dyDescent="0.25">
      <c r="A41" s="15" t="s">
        <v>5</v>
      </c>
      <c r="B41" s="15"/>
      <c r="C41" s="15" t="s">
        <v>86</v>
      </c>
      <c r="D41" s="23" t="s">
        <v>52</v>
      </c>
      <c r="E41" s="20" t="s">
        <v>87</v>
      </c>
    </row>
    <row r="42" spans="1:5" x14ac:dyDescent="0.25">
      <c r="A42" s="15"/>
      <c r="B42" s="17"/>
      <c r="C42" s="15"/>
      <c r="D42" s="24"/>
      <c r="E42" s="21" t="s">
        <v>88</v>
      </c>
    </row>
    <row r="43" spans="1:5" s="33" customFormat="1" ht="11.25" x14ac:dyDescent="0.2">
      <c r="A43" s="31">
        <v>1</v>
      </c>
      <c r="B43" s="31">
        <v>2</v>
      </c>
      <c r="C43" s="31">
        <v>3</v>
      </c>
      <c r="D43" s="31">
        <v>4</v>
      </c>
      <c r="E43" s="30">
        <v>5</v>
      </c>
    </row>
    <row r="44" spans="1:5" s="42" customFormat="1" ht="15.75" x14ac:dyDescent="0.25">
      <c r="A44" s="38"/>
      <c r="B44" s="39" t="s">
        <v>36</v>
      </c>
      <c r="C44" s="45" t="s">
        <v>1</v>
      </c>
      <c r="D44" s="57" t="s">
        <v>1</v>
      </c>
      <c r="E44" s="43"/>
    </row>
    <row r="45" spans="1:5" ht="15.75" x14ac:dyDescent="0.25">
      <c r="A45" s="6"/>
      <c r="B45" s="6"/>
      <c r="C45" s="6"/>
      <c r="D45" s="6"/>
      <c r="E45" s="6"/>
    </row>
    <row r="46" spans="1:5" ht="15.75" x14ac:dyDescent="0.25">
      <c r="A46" s="87" t="s">
        <v>100</v>
      </c>
      <c r="B46" s="87"/>
      <c r="C46" s="87"/>
      <c r="D46" s="87"/>
      <c r="E46" s="87"/>
    </row>
    <row r="47" spans="1:5" ht="15.75" x14ac:dyDescent="0.25">
      <c r="A47" s="87" t="s">
        <v>101</v>
      </c>
      <c r="B47" s="87"/>
      <c r="C47" s="87"/>
      <c r="D47" s="87"/>
      <c r="E47" s="87"/>
    </row>
    <row r="48" spans="1:5" x14ac:dyDescent="0.25">
      <c r="A48" s="5"/>
      <c r="B48" s="5"/>
      <c r="C48" s="5"/>
      <c r="D48" s="5"/>
      <c r="E48" s="5"/>
    </row>
    <row r="49" spans="1:5" ht="15.75" x14ac:dyDescent="0.25">
      <c r="A49" s="2" t="s">
        <v>11</v>
      </c>
      <c r="B49" s="3"/>
      <c r="C49" s="141" t="s">
        <v>3</v>
      </c>
      <c r="D49" s="141"/>
      <c r="E49" s="141"/>
    </row>
    <row r="50" spans="1:5" ht="6" customHeight="1" x14ac:dyDescent="0.25">
      <c r="A50" s="5"/>
      <c r="B50" s="5"/>
      <c r="C50" s="5"/>
      <c r="D50" s="5"/>
      <c r="E50" s="5"/>
    </row>
    <row r="51" spans="1:5" ht="63.75" customHeight="1" x14ac:dyDescent="0.25">
      <c r="A51" s="2" t="s">
        <v>12</v>
      </c>
      <c r="B51" s="3"/>
      <c r="C51" s="142" t="s">
        <v>13</v>
      </c>
      <c r="D51" s="142"/>
      <c r="E51" s="142"/>
    </row>
    <row r="53" spans="1:5" x14ac:dyDescent="0.25">
      <c r="A53" s="16" t="s">
        <v>4</v>
      </c>
      <c r="B53" s="16" t="s">
        <v>0</v>
      </c>
      <c r="C53" s="16" t="s">
        <v>84</v>
      </c>
      <c r="D53" s="16" t="s">
        <v>40</v>
      </c>
      <c r="E53" s="19" t="s">
        <v>85</v>
      </c>
    </row>
    <row r="54" spans="1:5" x14ac:dyDescent="0.25">
      <c r="A54" s="15" t="s">
        <v>5</v>
      </c>
      <c r="B54" s="15"/>
      <c r="C54" s="15" t="s">
        <v>86</v>
      </c>
      <c r="D54" s="15" t="s">
        <v>52</v>
      </c>
      <c r="E54" s="20" t="s">
        <v>87</v>
      </c>
    </row>
    <row r="55" spans="1:5" x14ac:dyDescent="0.25">
      <c r="A55" s="15"/>
      <c r="B55" s="17"/>
      <c r="C55" s="15"/>
      <c r="D55" s="15"/>
      <c r="E55" s="21" t="s">
        <v>88</v>
      </c>
    </row>
    <row r="56" spans="1:5" s="32" customFormat="1" ht="11.25" x14ac:dyDescent="0.2">
      <c r="A56" s="31">
        <v>1</v>
      </c>
      <c r="B56" s="31">
        <v>2</v>
      </c>
      <c r="C56" s="31">
        <v>3</v>
      </c>
      <c r="D56" s="31">
        <v>4</v>
      </c>
      <c r="E56" s="30">
        <v>5</v>
      </c>
    </row>
    <row r="57" spans="1:5" s="42" customFormat="1" ht="23.25" customHeight="1" x14ac:dyDescent="0.25">
      <c r="A57" s="38"/>
      <c r="B57" s="28"/>
      <c r="C57" s="40"/>
      <c r="D57" s="39"/>
      <c r="E57" s="43">
        <v>0</v>
      </c>
    </row>
    <row r="58" spans="1:5" s="42" customFormat="1" ht="15.75" x14ac:dyDescent="0.25">
      <c r="A58" s="38"/>
      <c r="B58" s="39" t="s">
        <v>36</v>
      </c>
      <c r="C58" s="45" t="s">
        <v>1</v>
      </c>
      <c r="D58" s="44" t="s">
        <v>1</v>
      </c>
      <c r="E58" s="43"/>
    </row>
    <row r="60" spans="1:5" x14ac:dyDescent="0.25">
      <c r="E60" s="81">
        <f>Лист4!H55+Лист5!E32+E13</f>
        <v>11215480.060648</v>
      </c>
    </row>
  </sheetData>
  <mergeCells count="13">
    <mergeCell ref="C51:E51"/>
    <mergeCell ref="C19:E19"/>
    <mergeCell ref="C36:E36"/>
    <mergeCell ref="C38:E38"/>
    <mergeCell ref="A34:E34"/>
    <mergeCell ref="A46:E46"/>
    <mergeCell ref="A47:E47"/>
    <mergeCell ref="C49:E49"/>
    <mergeCell ref="C17:E17"/>
    <mergeCell ref="A1:E1"/>
    <mergeCell ref="C3:E3"/>
    <mergeCell ref="C5:E5"/>
    <mergeCell ref="A15:E15"/>
  </mergeCells>
  <phoneticPr fontId="0" type="noConversion"/>
  <pageMargins left="0.51181102362204722" right="0.31496062992125984" top="0.74803149606299213" bottom="0.35433070866141736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topLeftCell="B1" zoomScale="60" zoomScaleNormal="85" workbookViewId="0">
      <selection activeCell="F52" sqref="F52"/>
    </sheetView>
  </sheetViews>
  <sheetFormatPr defaultRowHeight="15" x14ac:dyDescent="0.25"/>
  <cols>
    <col min="1" max="1" width="4.7109375" style="1" customWidth="1"/>
    <col min="2" max="2" width="32.42578125" style="1" customWidth="1"/>
    <col min="3" max="3" width="11" style="1" customWidth="1"/>
    <col min="4" max="4" width="11.85546875" style="1" customWidth="1"/>
    <col min="5" max="5" width="15.140625" style="1" customWidth="1"/>
    <col min="6" max="6" width="17.140625" style="1" customWidth="1"/>
  </cols>
  <sheetData>
    <row r="1" spans="1:6" ht="15.75" x14ac:dyDescent="0.25">
      <c r="A1" s="87" t="s">
        <v>102</v>
      </c>
      <c r="B1" s="87"/>
      <c r="C1" s="87"/>
      <c r="D1" s="87"/>
      <c r="E1" s="87"/>
      <c r="F1" s="87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2" t="s">
        <v>11</v>
      </c>
      <c r="B3" s="3"/>
      <c r="C3" s="141" t="s">
        <v>103</v>
      </c>
      <c r="D3" s="141"/>
      <c r="E3" s="141"/>
      <c r="F3" s="141"/>
    </row>
    <row r="4" spans="1:6" ht="4.5" customHeight="1" x14ac:dyDescent="0.25">
      <c r="A4" s="5"/>
      <c r="B4" s="5"/>
      <c r="C4" s="5"/>
      <c r="D4" s="5"/>
      <c r="E4" s="5"/>
      <c r="F4" s="5"/>
    </row>
    <row r="5" spans="1:6" ht="84.75" customHeight="1" x14ac:dyDescent="0.25">
      <c r="A5" s="2" t="s">
        <v>12</v>
      </c>
      <c r="B5" s="3"/>
      <c r="C5" s="142" t="s">
        <v>13</v>
      </c>
      <c r="D5" s="142"/>
      <c r="E5" s="142"/>
      <c r="F5" s="142"/>
    </row>
    <row r="6" spans="1:6" ht="15.75" x14ac:dyDescent="0.25">
      <c r="A6" s="2"/>
      <c r="B6" s="3"/>
      <c r="C6" s="11"/>
      <c r="D6" s="11"/>
      <c r="E6" s="11"/>
      <c r="F6" s="11"/>
    </row>
    <row r="7" spans="1:6" ht="15.75" x14ac:dyDescent="0.25">
      <c r="A7" s="87" t="s">
        <v>104</v>
      </c>
      <c r="B7" s="87"/>
      <c r="C7" s="87"/>
      <c r="D7" s="87"/>
      <c r="E7" s="87"/>
      <c r="F7" s="87"/>
    </row>
    <row r="8" spans="1:6" ht="4.5" customHeight="1" x14ac:dyDescent="0.25"/>
    <row r="9" spans="1:6" x14ac:dyDescent="0.25">
      <c r="A9" s="16" t="s">
        <v>4</v>
      </c>
      <c r="B9" s="16" t="s">
        <v>38</v>
      </c>
      <c r="C9" s="16" t="s">
        <v>40</v>
      </c>
      <c r="D9" s="16" t="s">
        <v>40</v>
      </c>
      <c r="E9" s="16" t="s">
        <v>105</v>
      </c>
      <c r="F9" s="19" t="s">
        <v>41</v>
      </c>
    </row>
    <row r="10" spans="1:6" x14ac:dyDescent="0.25">
      <c r="A10" s="15" t="s">
        <v>5</v>
      </c>
      <c r="B10" s="15"/>
      <c r="C10" s="15" t="s">
        <v>106</v>
      </c>
      <c r="D10" s="15" t="s">
        <v>107</v>
      </c>
      <c r="E10" s="15" t="s">
        <v>108</v>
      </c>
      <c r="F10" s="20" t="s">
        <v>45</v>
      </c>
    </row>
    <row r="11" spans="1:6" x14ac:dyDescent="0.25">
      <c r="A11" s="15"/>
      <c r="B11" s="15"/>
      <c r="C11" s="15"/>
      <c r="D11" s="15" t="s">
        <v>109</v>
      </c>
      <c r="E11" s="15" t="s">
        <v>48</v>
      </c>
      <c r="F11" s="20"/>
    </row>
    <row r="12" spans="1:6" x14ac:dyDescent="0.25">
      <c r="A12" s="17"/>
      <c r="B12" s="17"/>
      <c r="C12" s="17"/>
      <c r="D12" s="17"/>
      <c r="E12" s="17"/>
      <c r="F12" s="21"/>
    </row>
    <row r="13" spans="1:6" s="32" customFormat="1" ht="11.25" x14ac:dyDescent="0.2">
      <c r="A13" s="34">
        <v>1</v>
      </c>
      <c r="B13" s="34">
        <v>2</v>
      </c>
      <c r="C13" s="31">
        <v>3</v>
      </c>
      <c r="D13" s="34">
        <v>4</v>
      </c>
      <c r="E13" s="34">
        <v>5</v>
      </c>
      <c r="F13" s="30">
        <v>6</v>
      </c>
    </row>
    <row r="14" spans="1:6" s="42" customFormat="1" ht="15.75" x14ac:dyDescent="0.25">
      <c r="A14" s="38">
        <v>1</v>
      </c>
      <c r="B14" s="28" t="s">
        <v>167</v>
      </c>
      <c r="C14" s="39"/>
      <c r="D14" s="40">
        <v>12</v>
      </c>
      <c r="E14" s="40"/>
      <c r="F14" s="41">
        <v>15000</v>
      </c>
    </row>
    <row r="15" spans="1:6" s="42" customFormat="1" ht="15.75" x14ac:dyDescent="0.25">
      <c r="A15" s="38">
        <v>2</v>
      </c>
      <c r="B15" s="28" t="s">
        <v>168</v>
      </c>
      <c r="C15" s="39"/>
      <c r="D15" s="40">
        <v>12</v>
      </c>
      <c r="E15" s="40"/>
      <c r="F15" s="41">
        <v>7200</v>
      </c>
    </row>
    <row r="16" spans="1:6" s="42" customFormat="1" ht="15.75" hidden="1" x14ac:dyDescent="0.25">
      <c r="A16" s="38"/>
      <c r="B16" s="38"/>
      <c r="C16" s="39"/>
      <c r="D16" s="40"/>
      <c r="E16" s="40"/>
      <c r="F16" s="43"/>
    </row>
    <row r="17" spans="1:6" s="42" customFormat="1" ht="15.75" x14ac:dyDescent="0.25">
      <c r="A17" s="38"/>
      <c r="B17" s="39" t="s">
        <v>36</v>
      </c>
      <c r="C17" s="44" t="s">
        <v>1</v>
      </c>
      <c r="D17" s="45" t="s">
        <v>1</v>
      </c>
      <c r="E17" s="45" t="s">
        <v>1</v>
      </c>
      <c r="F17" s="41">
        <f>SUM(F14:F16)</f>
        <v>22200</v>
      </c>
    </row>
    <row r="18" spans="1:6" ht="15.75" x14ac:dyDescent="0.25">
      <c r="A18" s="6"/>
      <c r="B18" s="6"/>
      <c r="C18" s="6"/>
      <c r="D18" s="6"/>
      <c r="E18" s="6"/>
      <c r="F18" s="6"/>
    </row>
    <row r="19" spans="1:6" ht="15.75" x14ac:dyDescent="0.25">
      <c r="A19" s="87" t="s">
        <v>110</v>
      </c>
      <c r="B19" s="87"/>
      <c r="C19" s="87"/>
      <c r="D19" s="87"/>
      <c r="E19" s="87"/>
      <c r="F19" s="87"/>
    </row>
    <row r="20" spans="1:6" ht="6" customHeight="1" x14ac:dyDescent="0.25"/>
    <row r="21" spans="1:6" x14ac:dyDescent="0.25">
      <c r="A21" s="16" t="s">
        <v>4</v>
      </c>
      <c r="B21" s="19" t="s">
        <v>38</v>
      </c>
      <c r="C21" s="19" t="s">
        <v>40</v>
      </c>
      <c r="D21" s="19" t="s">
        <v>111</v>
      </c>
      <c r="E21" s="19" t="s">
        <v>41</v>
      </c>
      <c r="F21" s="26"/>
    </row>
    <row r="22" spans="1:6" x14ac:dyDescent="0.25">
      <c r="A22" s="15" t="s">
        <v>5</v>
      </c>
      <c r="B22" s="20"/>
      <c r="C22" s="20" t="s">
        <v>112</v>
      </c>
      <c r="D22" s="20" t="s">
        <v>113</v>
      </c>
      <c r="E22" s="20" t="s">
        <v>88</v>
      </c>
      <c r="F22" s="26"/>
    </row>
    <row r="23" spans="1:6" x14ac:dyDescent="0.25">
      <c r="A23" s="15"/>
      <c r="B23" s="20"/>
      <c r="C23" s="20" t="s">
        <v>114</v>
      </c>
      <c r="D23" s="20" t="s">
        <v>48</v>
      </c>
      <c r="E23" s="20"/>
      <c r="F23" s="26"/>
    </row>
    <row r="24" spans="1:6" x14ac:dyDescent="0.25">
      <c r="A24" s="15"/>
      <c r="B24" s="20"/>
      <c r="C24" s="21"/>
      <c r="D24" s="21"/>
      <c r="E24" s="21"/>
      <c r="F24" s="26"/>
    </row>
    <row r="25" spans="1:6" s="32" customFormat="1" ht="11.25" x14ac:dyDescent="0.2">
      <c r="A25" s="31">
        <v>1</v>
      </c>
      <c r="B25" s="30">
        <v>2</v>
      </c>
      <c r="C25" s="30">
        <v>3</v>
      </c>
      <c r="D25" s="30">
        <v>4</v>
      </c>
      <c r="E25" s="30">
        <v>5</v>
      </c>
      <c r="F25" s="35"/>
    </row>
    <row r="26" spans="1:6" s="42" customFormat="1" ht="15.75" x14ac:dyDescent="0.25">
      <c r="A26" s="38"/>
      <c r="B26" s="46"/>
      <c r="C26" s="47"/>
      <c r="D26" s="47"/>
      <c r="E26" s="43"/>
      <c r="F26" s="48"/>
    </row>
    <row r="27" spans="1:6" s="42" customFormat="1" ht="15.75" x14ac:dyDescent="0.25">
      <c r="A27" s="38"/>
      <c r="B27" s="46"/>
      <c r="C27" s="47"/>
      <c r="D27" s="47"/>
      <c r="E27" s="43"/>
      <c r="F27" s="48"/>
    </row>
    <row r="28" spans="1:6" s="42" customFormat="1" ht="15.75" x14ac:dyDescent="0.25">
      <c r="A28" s="38"/>
      <c r="B28" s="43" t="s">
        <v>36</v>
      </c>
      <c r="C28" s="43"/>
      <c r="D28" s="43"/>
      <c r="E28" s="43"/>
      <c r="F28" s="48"/>
    </row>
    <row r="29" spans="1:6" ht="15.75" x14ac:dyDescent="0.25">
      <c r="A29" s="2"/>
      <c r="B29" s="3"/>
      <c r="C29" s="11"/>
      <c r="D29" s="11"/>
      <c r="E29" s="11"/>
      <c r="F29" s="11"/>
    </row>
    <row r="30" spans="1:6" ht="15.75" x14ac:dyDescent="0.25">
      <c r="A30" s="87" t="s">
        <v>115</v>
      </c>
      <c r="B30" s="87"/>
      <c r="C30" s="87"/>
      <c r="D30" s="87"/>
      <c r="E30" s="87"/>
      <c r="F30" s="87"/>
    </row>
    <row r="31" spans="1:6" ht="6" customHeight="1" x14ac:dyDescent="0.25"/>
    <row r="32" spans="1:6" x14ac:dyDescent="0.25">
      <c r="A32" s="16" t="s">
        <v>4</v>
      </c>
      <c r="B32" s="16" t="s">
        <v>0</v>
      </c>
      <c r="C32" s="16" t="s">
        <v>51</v>
      </c>
      <c r="D32" s="16" t="s">
        <v>116</v>
      </c>
      <c r="E32" s="19" t="s">
        <v>117</v>
      </c>
      <c r="F32" s="19" t="s">
        <v>41</v>
      </c>
    </row>
    <row r="33" spans="1:6" x14ac:dyDescent="0.25">
      <c r="A33" s="15" t="s">
        <v>5</v>
      </c>
      <c r="B33" s="15"/>
      <c r="C33" s="15" t="s">
        <v>118</v>
      </c>
      <c r="D33" s="15" t="s">
        <v>119</v>
      </c>
      <c r="E33" s="20" t="s">
        <v>120</v>
      </c>
      <c r="F33" s="20" t="s">
        <v>121</v>
      </c>
    </row>
    <row r="34" spans="1:6" x14ac:dyDescent="0.25">
      <c r="A34" s="15"/>
      <c r="B34" s="15"/>
      <c r="C34" s="15" t="s">
        <v>122</v>
      </c>
      <c r="D34" s="15" t="s">
        <v>123</v>
      </c>
      <c r="E34" s="20"/>
      <c r="F34" s="20"/>
    </row>
    <row r="35" spans="1:6" x14ac:dyDescent="0.25">
      <c r="A35" s="17"/>
      <c r="B35" s="17"/>
      <c r="C35" s="17"/>
      <c r="D35" s="17"/>
      <c r="E35" s="21"/>
      <c r="F35" s="21"/>
    </row>
    <row r="36" spans="1:6" s="32" customFormat="1" ht="11.25" x14ac:dyDescent="0.2">
      <c r="A36" s="34">
        <v>1</v>
      </c>
      <c r="B36" s="34">
        <v>2</v>
      </c>
      <c r="C36" s="34">
        <v>3</v>
      </c>
      <c r="D36" s="31">
        <v>4</v>
      </c>
      <c r="E36" s="34">
        <v>5</v>
      </c>
      <c r="F36" s="36">
        <v>6</v>
      </c>
    </row>
    <row r="37" spans="1:6" s="42" customFormat="1" ht="15.75" x14ac:dyDescent="0.25">
      <c r="A37" s="38">
        <v>1</v>
      </c>
      <c r="B37" s="38" t="s">
        <v>163</v>
      </c>
      <c r="C37" s="38"/>
      <c r="D37" s="39"/>
      <c r="E37" s="40"/>
      <c r="F37" s="65">
        <v>174053.23</v>
      </c>
    </row>
    <row r="38" spans="1:6" s="42" customFormat="1" ht="15.75" x14ac:dyDescent="0.25">
      <c r="A38" s="38">
        <v>2</v>
      </c>
      <c r="B38" s="38" t="s">
        <v>164</v>
      </c>
      <c r="C38" s="38"/>
      <c r="D38" s="39"/>
      <c r="E38" s="40"/>
      <c r="F38" s="65">
        <v>942238.63</v>
      </c>
    </row>
    <row r="39" spans="1:6" s="42" customFormat="1" ht="15.75" x14ac:dyDescent="0.25">
      <c r="A39" s="38">
        <v>3</v>
      </c>
      <c r="B39" s="38" t="s">
        <v>165</v>
      </c>
      <c r="C39" s="38"/>
      <c r="D39" s="39"/>
      <c r="E39" s="40"/>
      <c r="F39" s="65">
        <v>0</v>
      </c>
    </row>
    <row r="40" spans="1:6" s="42" customFormat="1" ht="15.75" x14ac:dyDescent="0.25">
      <c r="A40" s="38">
        <v>4</v>
      </c>
      <c r="B40" s="38" t="s">
        <v>166</v>
      </c>
      <c r="C40" s="38"/>
      <c r="D40" s="39"/>
      <c r="E40" s="40"/>
      <c r="F40" s="65">
        <v>4500</v>
      </c>
    </row>
    <row r="41" spans="1:6" s="42" customFormat="1" ht="15.75" x14ac:dyDescent="0.25">
      <c r="A41" s="38">
        <v>5</v>
      </c>
      <c r="B41" s="38" t="s">
        <v>169</v>
      </c>
      <c r="C41" s="38"/>
      <c r="D41" s="39"/>
      <c r="E41" s="40"/>
      <c r="F41" s="65">
        <v>4700</v>
      </c>
    </row>
    <row r="42" spans="1:6" s="42" customFormat="1" ht="15.75" x14ac:dyDescent="0.25">
      <c r="A42" s="38">
        <v>6</v>
      </c>
      <c r="B42" s="38"/>
      <c r="C42" s="38"/>
      <c r="D42" s="39"/>
      <c r="E42" s="40"/>
      <c r="F42" s="65">
        <v>0</v>
      </c>
    </row>
    <row r="43" spans="1:6" s="42" customFormat="1" ht="15.75" hidden="1" x14ac:dyDescent="0.25">
      <c r="A43" s="38"/>
      <c r="B43" s="38"/>
      <c r="C43" s="38"/>
      <c r="D43" s="39"/>
      <c r="E43" s="40"/>
      <c r="F43" s="65"/>
    </row>
    <row r="44" spans="1:6" s="42" customFormat="1" ht="15.75" hidden="1" x14ac:dyDescent="0.25">
      <c r="A44" s="38"/>
      <c r="B44" s="38"/>
      <c r="C44" s="38"/>
      <c r="D44" s="39"/>
      <c r="E44" s="40"/>
      <c r="F44" s="65"/>
    </row>
    <row r="45" spans="1:6" s="42" customFormat="1" ht="15.75" x14ac:dyDescent="0.25">
      <c r="A45" s="38"/>
      <c r="B45" s="39" t="s">
        <v>36</v>
      </c>
      <c r="C45" s="39"/>
      <c r="D45" s="44" t="s">
        <v>1</v>
      </c>
      <c r="E45" s="45" t="s">
        <v>1</v>
      </c>
      <c r="F45" s="65">
        <f>SUM(F37:F44)</f>
        <v>1125491.8600000001</v>
      </c>
    </row>
    <row r="46" spans="1:6" ht="15.75" x14ac:dyDescent="0.25">
      <c r="A46" s="6"/>
      <c r="B46" s="6"/>
      <c r="C46" s="6"/>
      <c r="D46" s="6"/>
      <c r="E46" s="6"/>
      <c r="F46" s="6"/>
    </row>
    <row r="47" spans="1:6" ht="15.75" x14ac:dyDescent="0.25">
      <c r="A47" s="87" t="s">
        <v>124</v>
      </c>
      <c r="B47" s="87"/>
      <c r="C47" s="87"/>
      <c r="D47" s="87"/>
      <c r="E47" s="87"/>
      <c r="F47" s="87"/>
    </row>
    <row r="48" spans="1:6" ht="6" customHeight="1" x14ac:dyDescent="0.25"/>
    <row r="49" spans="1:6" x14ac:dyDescent="0.25">
      <c r="A49" s="16" t="s">
        <v>4</v>
      </c>
      <c r="B49" s="19" t="s">
        <v>0</v>
      </c>
      <c r="C49" s="19" t="s">
        <v>40</v>
      </c>
      <c r="D49" s="25" t="s">
        <v>125</v>
      </c>
      <c r="E49" s="19" t="s">
        <v>105</v>
      </c>
      <c r="F49"/>
    </row>
    <row r="50" spans="1:6" x14ac:dyDescent="0.25">
      <c r="A50" s="15" t="s">
        <v>5</v>
      </c>
      <c r="B50" s="20"/>
      <c r="C50" s="20"/>
      <c r="D50" s="26" t="s">
        <v>126</v>
      </c>
      <c r="E50" s="20" t="s">
        <v>127</v>
      </c>
      <c r="F50"/>
    </row>
    <row r="51" spans="1:6" x14ac:dyDescent="0.25">
      <c r="A51" s="15"/>
      <c r="B51" s="21"/>
      <c r="C51" s="21"/>
      <c r="D51" s="26" t="s">
        <v>128</v>
      </c>
      <c r="E51" s="20" t="s">
        <v>48</v>
      </c>
      <c r="F51"/>
    </row>
    <row r="52" spans="1:6" s="32" customFormat="1" ht="11.25" x14ac:dyDescent="0.2">
      <c r="A52" s="31">
        <v>1</v>
      </c>
      <c r="B52" s="30">
        <v>2</v>
      </c>
      <c r="C52" s="30">
        <v>3</v>
      </c>
      <c r="D52" s="37">
        <v>4</v>
      </c>
      <c r="E52" s="30">
        <v>5</v>
      </c>
    </row>
    <row r="53" spans="1:6" s="42" customFormat="1" ht="15.75" hidden="1" x14ac:dyDescent="0.25">
      <c r="A53" s="38"/>
      <c r="B53" s="47"/>
      <c r="C53" s="47"/>
      <c r="D53" s="50"/>
      <c r="E53" s="49"/>
    </row>
    <row r="54" spans="1:6" s="42" customFormat="1" ht="15.75" hidden="1" x14ac:dyDescent="0.25">
      <c r="A54" s="38"/>
      <c r="B54" s="47"/>
      <c r="C54" s="47"/>
      <c r="D54" s="50"/>
      <c r="E54" s="49"/>
    </row>
    <row r="55" spans="1:6" s="42" customFormat="1" ht="15.75" x14ac:dyDescent="0.25">
      <c r="A55" s="38"/>
      <c r="B55" s="43" t="s">
        <v>36</v>
      </c>
      <c r="C55" s="43" t="s">
        <v>1</v>
      </c>
      <c r="D55" s="51" t="s">
        <v>1</v>
      </c>
      <c r="E55" s="52"/>
    </row>
    <row r="56" spans="1:6" ht="15.75" x14ac:dyDescent="0.25">
      <c r="A56" s="6"/>
      <c r="B56" s="6"/>
      <c r="C56" s="6"/>
      <c r="D56" s="6"/>
      <c r="E56" s="6"/>
      <c r="F56" s="81">
        <f>F45+F17+Лист5!E60</f>
        <v>12363171.920647999</v>
      </c>
    </row>
  </sheetData>
  <mergeCells count="7">
    <mergeCell ref="A47:F47"/>
    <mergeCell ref="A30:F30"/>
    <mergeCell ref="A19:F19"/>
    <mergeCell ref="A1:F1"/>
    <mergeCell ref="C3:F3"/>
    <mergeCell ref="C5:F5"/>
    <mergeCell ref="A7:F7"/>
  </mergeCells>
  <phoneticPr fontId="0" type="noConversion"/>
  <pageMargins left="0.70866141732283472" right="0.31496062992125984" top="0.74803149606299213" bottom="0.35433070866141736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BreakPreview" zoomScale="75" zoomScaleNormal="75" zoomScaleSheetLayoutView="75" workbookViewId="0">
      <selection activeCell="C81" sqref="C81"/>
    </sheetView>
  </sheetViews>
  <sheetFormatPr defaultRowHeight="15" x14ac:dyDescent="0.25"/>
  <cols>
    <col min="1" max="1" width="5.42578125" style="70" customWidth="1"/>
    <col min="2" max="2" width="47.28515625" style="1" customWidth="1"/>
    <col min="3" max="3" width="14.28515625" style="1" customWidth="1"/>
    <col min="4" max="4" width="13.140625" style="1" customWidth="1"/>
    <col min="5" max="5" width="16.85546875" style="1" customWidth="1"/>
    <col min="6" max="6" width="13.28515625" style="1" customWidth="1"/>
    <col min="7" max="7" width="9.140625" style="1"/>
  </cols>
  <sheetData>
    <row r="1" spans="1:7" ht="15.75" x14ac:dyDescent="0.25">
      <c r="A1" s="87" t="s">
        <v>129</v>
      </c>
      <c r="B1" s="87"/>
      <c r="C1" s="87"/>
      <c r="D1" s="87"/>
      <c r="E1" s="87"/>
      <c r="F1" s="2">
        <v>225</v>
      </c>
      <c r="G1" s="2"/>
    </row>
    <row r="2" spans="1:7" ht="5.25" customHeight="1" x14ac:dyDescent="0.25">
      <c r="A2" s="5"/>
      <c r="B2" s="5"/>
      <c r="C2" s="5"/>
      <c r="D2" s="5"/>
      <c r="E2" s="5"/>
      <c r="F2" s="7"/>
      <c r="G2" s="7"/>
    </row>
    <row r="3" spans="1:7" x14ac:dyDescent="0.25">
      <c r="A3" s="66" t="s">
        <v>4</v>
      </c>
      <c r="B3" s="16" t="s">
        <v>38</v>
      </c>
      <c r="C3" s="16" t="s">
        <v>130</v>
      </c>
      <c r="D3" s="16" t="s">
        <v>40</v>
      </c>
      <c r="E3" s="19" t="s">
        <v>105</v>
      </c>
    </row>
    <row r="4" spans="1:7" x14ac:dyDescent="0.25">
      <c r="A4" s="67" t="s">
        <v>5</v>
      </c>
      <c r="B4" s="15"/>
      <c r="C4" s="15"/>
      <c r="D4" s="15" t="s">
        <v>131</v>
      </c>
      <c r="E4" s="20" t="s">
        <v>132</v>
      </c>
    </row>
    <row r="5" spans="1:7" x14ac:dyDescent="0.25">
      <c r="A5" s="13"/>
      <c r="B5" s="17"/>
      <c r="C5" s="17"/>
      <c r="D5" s="17" t="s">
        <v>133</v>
      </c>
      <c r="E5" s="21" t="s">
        <v>48</v>
      </c>
    </row>
    <row r="6" spans="1:7" s="32" customFormat="1" ht="11.25" x14ac:dyDescent="0.2">
      <c r="A6" s="68">
        <v>1</v>
      </c>
      <c r="B6" s="31">
        <v>2</v>
      </c>
      <c r="C6" s="31">
        <v>3</v>
      </c>
      <c r="D6" s="31">
        <v>4</v>
      </c>
      <c r="E6" s="30">
        <v>5</v>
      </c>
      <c r="F6" s="58"/>
      <c r="G6" s="58"/>
    </row>
    <row r="7" spans="1:7" s="42" customFormat="1" ht="15.75" x14ac:dyDescent="0.25">
      <c r="A7" s="44">
        <v>1</v>
      </c>
      <c r="B7" s="47" t="s">
        <v>145</v>
      </c>
      <c r="C7" s="29"/>
      <c r="D7" s="59">
        <v>12</v>
      </c>
      <c r="E7" s="60">
        <v>12000</v>
      </c>
      <c r="F7" s="6"/>
      <c r="G7" s="6"/>
    </row>
    <row r="8" spans="1:7" s="42" customFormat="1" ht="15.75" x14ac:dyDescent="0.25">
      <c r="A8" s="44">
        <v>2</v>
      </c>
      <c r="B8" s="47" t="s">
        <v>193</v>
      </c>
      <c r="C8" s="29"/>
      <c r="D8" s="59">
        <v>1</v>
      </c>
      <c r="E8" s="60">
        <v>0</v>
      </c>
      <c r="F8" s="6"/>
      <c r="G8" s="6"/>
    </row>
    <row r="9" spans="1:7" s="42" customFormat="1" ht="15.75" x14ac:dyDescent="0.25">
      <c r="A9" s="44">
        <v>3</v>
      </c>
      <c r="B9" s="47" t="s">
        <v>188</v>
      </c>
      <c r="C9" s="29"/>
      <c r="D9" s="59">
        <v>2</v>
      </c>
      <c r="E9" s="60">
        <v>8200</v>
      </c>
      <c r="F9" s="6"/>
      <c r="G9" s="6"/>
    </row>
    <row r="10" spans="1:7" s="42" customFormat="1" ht="15.75" x14ac:dyDescent="0.25">
      <c r="A10" s="44">
        <v>4</v>
      </c>
      <c r="B10" s="47" t="s">
        <v>170</v>
      </c>
      <c r="C10" s="29"/>
      <c r="D10" s="59">
        <v>12</v>
      </c>
      <c r="E10" s="60">
        <v>25091.200000000001</v>
      </c>
      <c r="F10" s="6"/>
      <c r="G10" s="6"/>
    </row>
    <row r="11" spans="1:7" s="42" customFormat="1" ht="15.75" x14ac:dyDescent="0.25">
      <c r="A11" s="44">
        <v>5</v>
      </c>
      <c r="B11" s="47" t="s">
        <v>143</v>
      </c>
      <c r="C11" s="29"/>
      <c r="D11" s="59">
        <v>2</v>
      </c>
      <c r="E11" s="60">
        <v>0</v>
      </c>
      <c r="F11" s="6"/>
      <c r="G11" s="6"/>
    </row>
    <row r="12" spans="1:7" s="42" customFormat="1" ht="15.75" x14ac:dyDescent="0.25">
      <c r="A12" s="44">
        <v>0</v>
      </c>
      <c r="B12" s="47" t="s">
        <v>192</v>
      </c>
      <c r="C12" s="29"/>
      <c r="D12" s="59">
        <v>12</v>
      </c>
      <c r="E12" s="60">
        <v>71520</v>
      </c>
      <c r="F12" s="6"/>
      <c r="G12" s="6"/>
    </row>
    <row r="13" spans="1:7" s="42" customFormat="1" ht="15.75" x14ac:dyDescent="0.25">
      <c r="A13" s="44">
        <v>6</v>
      </c>
      <c r="B13" s="47" t="s">
        <v>189</v>
      </c>
      <c r="C13" s="29"/>
      <c r="D13" s="59">
        <v>0</v>
      </c>
      <c r="E13" s="60">
        <v>0</v>
      </c>
      <c r="F13" s="6"/>
      <c r="G13" s="6"/>
    </row>
    <row r="14" spans="1:7" s="42" customFormat="1" ht="15.75" x14ac:dyDescent="0.25">
      <c r="A14" s="44">
        <v>7</v>
      </c>
      <c r="B14" s="47" t="s">
        <v>195</v>
      </c>
      <c r="C14" s="29"/>
      <c r="D14" s="59">
        <v>0</v>
      </c>
      <c r="E14" s="60">
        <v>42903</v>
      </c>
      <c r="F14" s="6"/>
      <c r="G14" s="6"/>
    </row>
    <row r="15" spans="1:7" s="42" customFormat="1" ht="15.75" x14ac:dyDescent="0.25">
      <c r="A15" s="44">
        <v>8</v>
      </c>
      <c r="B15" s="47" t="s">
        <v>194</v>
      </c>
      <c r="C15" s="29"/>
      <c r="D15" s="59">
        <v>1</v>
      </c>
      <c r="E15" s="60">
        <v>0</v>
      </c>
      <c r="F15" s="6"/>
      <c r="G15" s="6"/>
    </row>
    <row r="16" spans="1:7" s="42" customFormat="1" ht="15.75" x14ac:dyDescent="0.25">
      <c r="A16" s="44"/>
      <c r="B16" s="47" t="s">
        <v>206</v>
      </c>
      <c r="C16" s="29"/>
      <c r="D16" s="59">
        <v>12</v>
      </c>
      <c r="E16" s="60">
        <v>23152</v>
      </c>
      <c r="F16" s="6"/>
      <c r="G16" s="6"/>
    </row>
    <row r="17" spans="1:7" s="42" customFormat="1" ht="15.75" x14ac:dyDescent="0.25">
      <c r="A17" s="44"/>
      <c r="B17" s="47" t="s">
        <v>210</v>
      </c>
      <c r="C17" s="29"/>
      <c r="D17" s="59">
        <v>1</v>
      </c>
      <c r="E17" s="60">
        <v>1050</v>
      </c>
      <c r="F17" s="6"/>
      <c r="G17" s="6"/>
    </row>
    <row r="18" spans="1:7" s="42" customFormat="1" ht="15.75" x14ac:dyDescent="0.25">
      <c r="A18" s="44"/>
      <c r="B18" s="47" t="s">
        <v>207</v>
      </c>
      <c r="C18" s="29"/>
      <c r="D18" s="59">
        <v>1</v>
      </c>
      <c r="E18" s="60">
        <v>500</v>
      </c>
      <c r="F18" s="6"/>
      <c r="G18" s="6"/>
    </row>
    <row r="19" spans="1:7" s="42" customFormat="1" ht="15.75" x14ac:dyDescent="0.25">
      <c r="A19" s="44">
        <v>9</v>
      </c>
      <c r="B19" s="47" t="s">
        <v>171</v>
      </c>
      <c r="C19" s="29"/>
      <c r="D19" s="59"/>
      <c r="E19" s="60">
        <v>45728.67</v>
      </c>
      <c r="F19" s="6"/>
      <c r="G19" s="6"/>
    </row>
    <row r="20" spans="1:7" s="42" customFormat="1" ht="15.75" hidden="1" x14ac:dyDescent="0.25">
      <c r="A20" s="44">
        <v>11</v>
      </c>
      <c r="B20" s="47"/>
      <c r="C20" s="29"/>
      <c r="D20" s="59"/>
      <c r="E20" s="60"/>
      <c r="F20" s="6"/>
      <c r="G20" s="6"/>
    </row>
    <row r="21" spans="1:7" s="42" customFormat="1" ht="15.75" hidden="1" x14ac:dyDescent="0.25">
      <c r="A21" s="44">
        <v>12</v>
      </c>
      <c r="B21" s="47"/>
      <c r="C21" s="29"/>
      <c r="D21" s="59"/>
      <c r="E21" s="60"/>
      <c r="F21" s="6"/>
      <c r="G21" s="6"/>
    </row>
    <row r="22" spans="1:7" s="42" customFormat="1" ht="15.75" hidden="1" x14ac:dyDescent="0.25">
      <c r="A22" s="44"/>
      <c r="B22" s="28"/>
      <c r="C22" s="39"/>
      <c r="D22" s="39"/>
      <c r="E22" s="43"/>
      <c r="F22" s="6"/>
      <c r="G22" s="6"/>
    </row>
    <row r="23" spans="1:7" s="42" customFormat="1" ht="15.75" hidden="1" x14ac:dyDescent="0.25">
      <c r="A23" s="44"/>
      <c r="B23" s="28"/>
      <c r="C23" s="39"/>
      <c r="D23" s="39"/>
      <c r="E23" s="43"/>
      <c r="F23" s="6"/>
      <c r="G23" s="6"/>
    </row>
    <row r="24" spans="1:7" s="42" customFormat="1" ht="15.75" x14ac:dyDescent="0.25">
      <c r="A24" s="44"/>
      <c r="B24" s="39" t="s">
        <v>36</v>
      </c>
      <c r="C24" s="44" t="s">
        <v>1</v>
      </c>
      <c r="D24" s="44" t="s">
        <v>1</v>
      </c>
      <c r="E24" s="60">
        <f>SUM(E7:E23)</f>
        <v>230144.87</v>
      </c>
      <c r="F24" s="6"/>
      <c r="G24" s="6"/>
    </row>
    <row r="25" spans="1:7" ht="9" customHeight="1" x14ac:dyDescent="0.25">
      <c r="A25" s="69"/>
      <c r="B25" s="6"/>
      <c r="C25" s="6"/>
      <c r="D25" s="6"/>
      <c r="E25" s="6"/>
      <c r="F25" s="6"/>
      <c r="G25" s="6"/>
    </row>
    <row r="26" spans="1:7" ht="15.75" x14ac:dyDescent="0.25">
      <c r="A26" s="87" t="s">
        <v>134</v>
      </c>
      <c r="B26" s="87"/>
      <c r="C26" s="87"/>
      <c r="D26" s="87"/>
      <c r="E26" s="87"/>
      <c r="F26" s="2">
        <v>226</v>
      </c>
      <c r="G26" s="2"/>
    </row>
    <row r="27" spans="1:7" ht="9.75" customHeight="1" x14ac:dyDescent="0.25">
      <c r="A27" s="5"/>
      <c r="B27" s="5"/>
      <c r="C27" s="5"/>
      <c r="D27" s="5"/>
      <c r="E27" s="5"/>
      <c r="F27" s="7"/>
      <c r="G27" s="7"/>
    </row>
    <row r="28" spans="1:7" x14ac:dyDescent="0.25">
      <c r="A28" s="66" t="s">
        <v>4</v>
      </c>
      <c r="B28" s="126" t="s">
        <v>38</v>
      </c>
      <c r="C28" s="127"/>
      <c r="D28" s="16" t="s">
        <v>40</v>
      </c>
      <c r="E28" s="19" t="s">
        <v>105</v>
      </c>
    </row>
    <row r="29" spans="1:7" x14ac:dyDescent="0.25">
      <c r="A29" s="67" t="s">
        <v>5</v>
      </c>
      <c r="B29" s="120"/>
      <c r="C29" s="121"/>
      <c r="D29" s="15" t="s">
        <v>135</v>
      </c>
      <c r="E29" s="20" t="s">
        <v>136</v>
      </c>
    </row>
    <row r="30" spans="1:7" x14ac:dyDescent="0.25">
      <c r="A30" s="13"/>
      <c r="B30" s="122"/>
      <c r="C30" s="123"/>
      <c r="D30" s="17"/>
      <c r="E30" s="21"/>
    </row>
    <row r="31" spans="1:7" s="32" customFormat="1" ht="11.25" x14ac:dyDescent="0.2">
      <c r="A31" s="68">
        <v>1</v>
      </c>
      <c r="B31" s="128">
        <v>2</v>
      </c>
      <c r="C31" s="129"/>
      <c r="D31" s="31">
        <v>3</v>
      </c>
      <c r="E31" s="30">
        <v>4</v>
      </c>
      <c r="F31" s="58"/>
      <c r="G31" s="58"/>
    </row>
    <row r="32" spans="1:7" s="42" customFormat="1" ht="15.75" x14ac:dyDescent="0.25">
      <c r="A32" s="44">
        <v>1</v>
      </c>
      <c r="B32" s="116" t="s">
        <v>144</v>
      </c>
      <c r="C32" s="144"/>
      <c r="D32" s="59">
        <v>1</v>
      </c>
      <c r="E32" s="60">
        <v>6240</v>
      </c>
      <c r="F32" s="6"/>
      <c r="G32" s="6"/>
    </row>
    <row r="33" spans="1:7" s="42" customFormat="1" ht="15.75" x14ac:dyDescent="0.25">
      <c r="A33" s="44">
        <v>2</v>
      </c>
      <c r="B33" s="116" t="s">
        <v>159</v>
      </c>
      <c r="C33" s="117"/>
      <c r="D33" s="59">
        <v>5</v>
      </c>
      <c r="E33" s="60">
        <f>594800+112500</f>
        <v>707300</v>
      </c>
      <c r="F33" s="6"/>
      <c r="G33" s="6"/>
    </row>
    <row r="34" spans="1:7" s="42" customFormat="1" ht="15.75" x14ac:dyDescent="0.25">
      <c r="A34" s="44">
        <v>3</v>
      </c>
      <c r="B34" s="116" t="s">
        <v>190</v>
      </c>
      <c r="C34" s="117"/>
      <c r="D34" s="59">
        <v>5</v>
      </c>
      <c r="E34" s="60">
        <f>69000+17000</f>
        <v>86000</v>
      </c>
      <c r="F34" s="6"/>
      <c r="G34" s="6"/>
    </row>
    <row r="35" spans="1:7" s="42" customFormat="1" ht="15.75" x14ac:dyDescent="0.25">
      <c r="A35" s="44">
        <v>4</v>
      </c>
      <c r="B35" s="116" t="s">
        <v>172</v>
      </c>
      <c r="C35" s="117"/>
      <c r="D35" s="59">
        <v>2</v>
      </c>
      <c r="E35" s="60">
        <v>100000</v>
      </c>
      <c r="F35" s="6"/>
      <c r="G35" s="6"/>
    </row>
    <row r="36" spans="1:7" s="42" customFormat="1" ht="15.75" x14ac:dyDescent="0.25">
      <c r="A36" s="44">
        <v>5</v>
      </c>
      <c r="B36" s="116" t="s">
        <v>173</v>
      </c>
      <c r="C36" s="117"/>
      <c r="D36" s="59">
        <v>1</v>
      </c>
      <c r="E36" s="60">
        <v>16816.439999999999</v>
      </c>
      <c r="F36" s="6"/>
      <c r="G36" s="6"/>
    </row>
    <row r="37" spans="1:7" s="42" customFormat="1" ht="15.75" x14ac:dyDescent="0.25">
      <c r="A37" s="44">
        <v>6</v>
      </c>
      <c r="B37" s="116" t="s">
        <v>174</v>
      </c>
      <c r="C37" s="117"/>
      <c r="D37" s="59">
        <v>2</v>
      </c>
      <c r="E37" s="60">
        <v>0</v>
      </c>
      <c r="F37" s="6"/>
      <c r="G37" s="6"/>
    </row>
    <row r="38" spans="1:7" s="42" customFormat="1" ht="15.75" x14ac:dyDescent="0.25">
      <c r="A38" s="44">
        <v>7</v>
      </c>
      <c r="B38" s="116" t="s">
        <v>197</v>
      </c>
      <c r="C38" s="117"/>
      <c r="D38" s="59">
        <v>1</v>
      </c>
      <c r="E38" s="60">
        <v>0</v>
      </c>
      <c r="F38" s="6"/>
      <c r="G38" s="6"/>
    </row>
    <row r="39" spans="1:7" s="42" customFormat="1" ht="15.75" x14ac:dyDescent="0.25">
      <c r="A39" s="44">
        <v>8</v>
      </c>
      <c r="B39" s="116" t="s">
        <v>175</v>
      </c>
      <c r="C39" s="117"/>
      <c r="D39" s="59">
        <v>1</v>
      </c>
      <c r="E39" s="60">
        <v>111594</v>
      </c>
      <c r="F39" s="6"/>
      <c r="G39" s="6"/>
    </row>
    <row r="40" spans="1:7" s="42" customFormat="1" ht="15.75" x14ac:dyDescent="0.25">
      <c r="A40" s="44">
        <v>9</v>
      </c>
      <c r="B40" s="116" t="s">
        <v>176</v>
      </c>
      <c r="C40" s="117"/>
      <c r="D40" s="59">
        <v>1</v>
      </c>
      <c r="E40" s="60">
        <v>79193</v>
      </c>
      <c r="F40" s="6"/>
      <c r="G40" s="6"/>
    </row>
    <row r="41" spans="1:7" s="42" customFormat="1" ht="15.75" x14ac:dyDescent="0.25">
      <c r="A41" s="44">
        <v>10</v>
      </c>
      <c r="B41" s="116" t="s">
        <v>196</v>
      </c>
      <c r="C41" s="117"/>
      <c r="D41" s="59">
        <v>12</v>
      </c>
      <c r="E41" s="60">
        <v>23760</v>
      </c>
      <c r="F41" s="6"/>
      <c r="G41" s="6"/>
    </row>
    <row r="42" spans="1:7" s="42" customFormat="1" ht="15.75" x14ac:dyDescent="0.25">
      <c r="A42" s="44">
        <v>11</v>
      </c>
      <c r="B42" s="116" t="s">
        <v>204</v>
      </c>
      <c r="C42" s="117"/>
      <c r="D42" s="59">
        <v>1</v>
      </c>
      <c r="E42" s="60">
        <v>5400</v>
      </c>
      <c r="F42" s="6"/>
      <c r="G42" s="6"/>
    </row>
    <row r="43" spans="1:7" s="42" customFormat="1" ht="15.75" x14ac:dyDescent="0.25">
      <c r="A43" s="44">
        <v>12</v>
      </c>
      <c r="B43" s="28" t="s">
        <v>211</v>
      </c>
      <c r="C43" s="29"/>
      <c r="D43" s="59">
        <v>1</v>
      </c>
      <c r="E43" s="60">
        <v>14000</v>
      </c>
      <c r="F43" s="6"/>
      <c r="G43" s="6"/>
    </row>
    <row r="44" spans="1:7" s="42" customFormat="1" ht="15.75" x14ac:dyDescent="0.25">
      <c r="A44" s="44">
        <v>13</v>
      </c>
      <c r="B44" s="28" t="s">
        <v>187</v>
      </c>
      <c r="C44" s="29"/>
      <c r="D44" s="59">
        <v>1</v>
      </c>
      <c r="E44" s="60">
        <v>1000</v>
      </c>
      <c r="F44" s="6"/>
      <c r="G44" s="6"/>
    </row>
    <row r="45" spans="1:7" s="42" customFormat="1" ht="15.75" x14ac:dyDescent="0.25">
      <c r="A45" s="44"/>
      <c r="B45" s="28" t="s">
        <v>205</v>
      </c>
      <c r="C45" s="29"/>
      <c r="D45" s="59">
        <v>3</v>
      </c>
      <c r="E45" s="60">
        <v>750</v>
      </c>
      <c r="F45" s="6"/>
      <c r="G45" s="6"/>
    </row>
    <row r="46" spans="1:7" s="42" customFormat="1" ht="15.75" x14ac:dyDescent="0.25">
      <c r="A46" s="44">
        <v>14</v>
      </c>
      <c r="B46" s="28" t="s">
        <v>209</v>
      </c>
      <c r="C46" s="29"/>
      <c r="D46" s="59">
        <v>1</v>
      </c>
      <c r="E46" s="60">
        <v>38953</v>
      </c>
      <c r="F46" s="6"/>
      <c r="G46" s="6"/>
    </row>
    <row r="47" spans="1:7" s="42" customFormat="1" ht="15.75" x14ac:dyDescent="0.25">
      <c r="A47" s="44"/>
      <c r="B47" s="28" t="s">
        <v>208</v>
      </c>
      <c r="C47" s="29"/>
      <c r="D47" s="59">
        <v>8</v>
      </c>
      <c r="E47" s="60">
        <v>6000</v>
      </c>
      <c r="F47" s="6"/>
      <c r="G47" s="6"/>
    </row>
    <row r="48" spans="1:7" s="42" customFormat="1" ht="15.75" x14ac:dyDescent="0.25">
      <c r="A48" s="44">
        <v>15</v>
      </c>
      <c r="B48" s="116" t="s">
        <v>171</v>
      </c>
      <c r="C48" s="117"/>
      <c r="D48" s="59"/>
      <c r="E48" s="60">
        <f>813178.61</f>
        <v>813178.61</v>
      </c>
      <c r="F48" s="6"/>
      <c r="G48" s="6"/>
    </row>
    <row r="49" spans="1:7" s="42" customFormat="1" ht="15.75" hidden="1" x14ac:dyDescent="0.25">
      <c r="A49" s="44"/>
      <c r="B49" s="116"/>
      <c r="C49" s="117"/>
      <c r="D49" s="59"/>
      <c r="E49" s="60"/>
      <c r="F49" s="6"/>
      <c r="G49" s="6"/>
    </row>
    <row r="50" spans="1:7" s="42" customFormat="1" ht="15.75" x14ac:dyDescent="0.25">
      <c r="A50" s="44"/>
      <c r="B50" s="83" t="s">
        <v>36</v>
      </c>
      <c r="C50" s="84"/>
      <c r="D50" s="44" t="s">
        <v>1</v>
      </c>
      <c r="E50" s="60">
        <f>SUM(E32:E49)</f>
        <v>2010185.0499999998</v>
      </c>
      <c r="F50" s="6"/>
      <c r="G50" s="6"/>
    </row>
    <row r="51" spans="1:7" ht="7.5" customHeight="1" x14ac:dyDescent="0.25">
      <c r="A51" s="69"/>
      <c r="B51" s="6"/>
      <c r="C51" s="6"/>
      <c r="D51" s="6"/>
      <c r="E51" s="6"/>
      <c r="F51" s="6"/>
      <c r="G51" s="6"/>
    </row>
    <row r="52" spans="1:7" ht="15.75" x14ac:dyDescent="0.25">
      <c r="A52" s="87" t="s">
        <v>137</v>
      </c>
      <c r="B52" s="87"/>
      <c r="C52" s="87"/>
      <c r="D52" s="87"/>
      <c r="E52" s="87"/>
      <c r="F52" s="2"/>
      <c r="G52" s="2"/>
    </row>
    <row r="53" spans="1:7" ht="15.75" x14ac:dyDescent="0.25">
      <c r="A53" s="87" t="s">
        <v>138</v>
      </c>
      <c r="B53" s="87"/>
      <c r="C53" s="87"/>
      <c r="D53" s="87"/>
      <c r="E53" s="87"/>
      <c r="F53" s="2"/>
      <c r="G53" s="2"/>
    </row>
    <row r="54" spans="1:7" ht="6" customHeight="1" x14ac:dyDescent="0.25">
      <c r="A54" s="5"/>
      <c r="B54" s="5"/>
      <c r="C54" s="5"/>
      <c r="D54" s="5"/>
      <c r="E54" s="5"/>
      <c r="F54" s="7"/>
      <c r="G54" s="7"/>
    </row>
    <row r="55" spans="1:7" x14ac:dyDescent="0.25">
      <c r="A55" s="66" t="s">
        <v>4</v>
      </c>
      <c r="B55" s="16" t="s">
        <v>38</v>
      </c>
      <c r="C55" s="19" t="s">
        <v>40</v>
      </c>
      <c r="D55" s="25" t="s">
        <v>139</v>
      </c>
      <c r="E55" s="19" t="s">
        <v>41</v>
      </c>
    </row>
    <row r="56" spans="1:7" x14ac:dyDescent="0.25">
      <c r="A56" s="67" t="s">
        <v>5</v>
      </c>
      <c r="B56" s="15"/>
      <c r="C56" s="20"/>
      <c r="D56" s="26" t="s">
        <v>140</v>
      </c>
      <c r="E56" s="20" t="s">
        <v>141</v>
      </c>
    </row>
    <row r="57" spans="1:7" x14ac:dyDescent="0.25">
      <c r="A57" s="13"/>
      <c r="B57" s="17"/>
      <c r="C57" s="21"/>
      <c r="D57" s="27" t="s">
        <v>48</v>
      </c>
      <c r="E57" s="21"/>
    </row>
    <row r="58" spans="1:7" s="32" customFormat="1" ht="11.25" x14ac:dyDescent="0.2">
      <c r="A58" s="68">
        <v>1</v>
      </c>
      <c r="B58" s="31">
        <v>2</v>
      </c>
      <c r="C58" s="30">
        <v>3</v>
      </c>
      <c r="D58" s="37">
        <v>4</v>
      </c>
      <c r="E58" s="30">
        <v>5</v>
      </c>
      <c r="F58" s="58"/>
      <c r="G58" s="58"/>
    </row>
    <row r="59" spans="1:7" s="42" customFormat="1" ht="15.75" x14ac:dyDescent="0.25">
      <c r="A59" s="44">
        <v>1</v>
      </c>
      <c r="B59" s="28" t="s">
        <v>177</v>
      </c>
      <c r="C59" s="47">
        <v>2</v>
      </c>
      <c r="D59" s="71">
        <v>0</v>
      </c>
      <c r="E59" s="60">
        <v>9420</v>
      </c>
      <c r="F59" s="6"/>
      <c r="G59" s="6"/>
    </row>
    <row r="60" spans="1:7" s="42" customFormat="1" ht="15.75" x14ac:dyDescent="0.25">
      <c r="A60" s="44">
        <v>2</v>
      </c>
      <c r="B60" s="28" t="s">
        <v>203</v>
      </c>
      <c r="C60" s="47">
        <v>1</v>
      </c>
      <c r="D60" s="61"/>
      <c r="E60" s="60">
        <v>3100</v>
      </c>
      <c r="F60" s="6"/>
      <c r="G60" s="6"/>
    </row>
    <row r="61" spans="1:7" s="42" customFormat="1" ht="15.75" x14ac:dyDescent="0.25">
      <c r="A61" s="44">
        <v>3</v>
      </c>
      <c r="B61" s="28" t="s">
        <v>198</v>
      </c>
      <c r="C61" s="47">
        <v>1</v>
      </c>
      <c r="D61" s="61"/>
      <c r="E61" s="60">
        <v>6400</v>
      </c>
      <c r="F61" s="6"/>
      <c r="G61" s="6"/>
    </row>
    <row r="62" spans="1:7" s="42" customFormat="1" ht="15.75" x14ac:dyDescent="0.25">
      <c r="A62" s="44">
        <v>4</v>
      </c>
      <c r="B62" s="28" t="s">
        <v>202</v>
      </c>
      <c r="C62" s="47">
        <v>1</v>
      </c>
      <c r="D62" s="61"/>
      <c r="E62" s="60">
        <f>9240+13420+5500</f>
        <v>28160</v>
      </c>
      <c r="F62" s="6"/>
      <c r="G62" s="6"/>
    </row>
    <row r="63" spans="1:7" s="42" customFormat="1" ht="15.75" x14ac:dyDescent="0.25">
      <c r="A63" s="44">
        <v>2</v>
      </c>
      <c r="B63" s="28" t="s">
        <v>178</v>
      </c>
      <c r="C63" s="47">
        <v>0</v>
      </c>
      <c r="D63" s="61"/>
      <c r="E63" s="60">
        <v>289534.31</v>
      </c>
      <c r="F63" s="6"/>
      <c r="G63" s="6"/>
    </row>
    <row r="64" spans="1:7" s="42" customFormat="1" ht="15.75" hidden="1" x14ac:dyDescent="0.25">
      <c r="A64" s="44">
        <v>3</v>
      </c>
      <c r="B64" s="28"/>
      <c r="C64" s="47">
        <v>1</v>
      </c>
      <c r="D64" s="61"/>
      <c r="E64" s="77"/>
      <c r="F64" s="6"/>
      <c r="G64" s="6"/>
    </row>
    <row r="65" spans="1:7" s="42" customFormat="1" ht="15.75" hidden="1" x14ac:dyDescent="0.25">
      <c r="A65" s="44">
        <v>4</v>
      </c>
      <c r="B65" s="28"/>
      <c r="C65" s="47">
        <v>1</v>
      </c>
      <c r="D65" s="61"/>
      <c r="E65" s="60"/>
      <c r="F65" s="6"/>
      <c r="G65" s="6"/>
    </row>
    <row r="66" spans="1:7" s="42" customFormat="1" ht="15.75" hidden="1" x14ac:dyDescent="0.25">
      <c r="A66" s="44">
        <v>5</v>
      </c>
      <c r="B66" s="28"/>
      <c r="C66" s="47"/>
      <c r="D66" s="61"/>
      <c r="E66" s="77"/>
      <c r="F66" s="6"/>
      <c r="G66" s="6"/>
    </row>
    <row r="67" spans="1:7" s="42" customFormat="1" ht="15.75" hidden="1" x14ac:dyDescent="0.25">
      <c r="A67" s="44">
        <v>6</v>
      </c>
      <c r="B67" s="28"/>
      <c r="C67" s="47"/>
      <c r="D67" s="61"/>
      <c r="E67" s="77"/>
      <c r="F67" s="6"/>
      <c r="G67" s="6"/>
    </row>
    <row r="68" spans="1:7" s="42" customFormat="1" ht="15.75" hidden="1" x14ac:dyDescent="0.25">
      <c r="A68" s="44">
        <v>7</v>
      </c>
      <c r="B68" s="28"/>
      <c r="C68" s="47"/>
      <c r="D68" s="61"/>
      <c r="E68" s="77"/>
      <c r="F68" s="6"/>
      <c r="G68" s="6"/>
    </row>
    <row r="69" spans="1:7" s="42" customFormat="1" ht="15.75" x14ac:dyDescent="0.25">
      <c r="A69" s="44">
        <v>8</v>
      </c>
      <c r="B69" s="28" t="s">
        <v>179</v>
      </c>
      <c r="C69" s="47"/>
      <c r="D69" s="61"/>
      <c r="E69" s="60">
        <f>249364.49</f>
        <v>249364.49</v>
      </c>
      <c r="F69" s="6"/>
      <c r="G69" s="6"/>
    </row>
    <row r="70" spans="1:7" s="42" customFormat="1" ht="15.75" x14ac:dyDescent="0.25">
      <c r="A70" s="44"/>
      <c r="B70" s="28"/>
      <c r="C70" s="47"/>
      <c r="D70" s="62"/>
      <c r="E70" s="77"/>
      <c r="F70" s="6"/>
      <c r="G70" s="6"/>
    </row>
    <row r="71" spans="1:7" s="42" customFormat="1" ht="15.75" x14ac:dyDescent="0.25">
      <c r="A71" s="44"/>
      <c r="B71" s="39" t="s">
        <v>36</v>
      </c>
      <c r="C71" s="43"/>
      <c r="D71" s="63"/>
      <c r="E71" s="60">
        <f>SUM(E59:E70)</f>
        <v>585978.80000000005</v>
      </c>
      <c r="F71" s="6"/>
      <c r="G71" s="6"/>
    </row>
    <row r="73" spans="1:7" x14ac:dyDescent="0.25">
      <c r="E73" s="75">
        <f>E71+E50+E24+Лист6!F17+Лист6!F45</f>
        <v>3974000.58</v>
      </c>
      <c r="F73" s="75"/>
    </row>
    <row r="74" spans="1:7" x14ac:dyDescent="0.25">
      <c r="E74" s="75">
        <f>E73+Лист5!E60</f>
        <v>15189480.640648</v>
      </c>
      <c r="F74" s="75"/>
    </row>
    <row r="75" spans="1:7" x14ac:dyDescent="0.25">
      <c r="E75" s="75"/>
      <c r="F75" s="75"/>
    </row>
  </sheetData>
  <mergeCells count="22">
    <mergeCell ref="A53:E53"/>
    <mergeCell ref="B50:C50"/>
    <mergeCell ref="A52:E52"/>
    <mergeCell ref="B42:C42"/>
    <mergeCell ref="B48:C48"/>
    <mergeCell ref="B49:C49"/>
    <mergeCell ref="B41:C41"/>
    <mergeCell ref="B28:C28"/>
    <mergeCell ref="B40:C40"/>
    <mergeCell ref="B30:C30"/>
    <mergeCell ref="B38:C38"/>
    <mergeCell ref="B31:C31"/>
    <mergeCell ref="A1:E1"/>
    <mergeCell ref="B39:C39"/>
    <mergeCell ref="B32:C32"/>
    <mergeCell ref="B37:C37"/>
    <mergeCell ref="B33:C33"/>
    <mergeCell ref="B34:C34"/>
    <mergeCell ref="B35:C35"/>
    <mergeCell ref="B36:C36"/>
    <mergeCell ref="B29:C29"/>
    <mergeCell ref="A26:E26"/>
  </mergeCells>
  <phoneticPr fontId="0" type="noConversion"/>
  <pageMargins left="0.70866141732283472" right="0.31496062992125984" top="0.74803149606299213" bottom="0.35433070866141736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Лист3</vt:lpstr>
      <vt:lpstr>Лист4</vt:lpstr>
      <vt:lpstr>Лист5</vt:lpstr>
      <vt:lpstr>Лист6</vt:lpstr>
      <vt:lpstr>Лист7</vt:lpstr>
      <vt:lpstr>Лист5!Область_печати</vt:lpstr>
      <vt:lpstr>Лист6!Область_печати</vt:lpstr>
      <vt:lpstr>Лист7!Область_печати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2020-05-27T09:11:13Z</cp:lastPrinted>
  <dcterms:created xsi:type="dcterms:W3CDTF">2006-09-28T05:33:49Z</dcterms:created>
  <dcterms:modified xsi:type="dcterms:W3CDTF">2020-06-29T09:08:17Z</dcterms:modified>
</cp:coreProperties>
</file>