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</sheets>
  <definedNames>
    <definedName name="_xlnm.Print_Area" localSheetId="1">Лист4!$A$1:$G$57</definedName>
    <definedName name="_xlnm.Print_Area" localSheetId="2">Лист5!$A$1:$E$58</definedName>
    <definedName name="_xlnm.Print_Area" localSheetId="3">Лист6!$A$1:$F$55</definedName>
    <definedName name="_xlnm.Print_Area" localSheetId="4">Лист7!$A$1:$E$72</definedName>
  </definedNames>
  <calcPr calcId="144525"/>
</workbook>
</file>

<file path=xl/calcChain.xml><?xml version="1.0" encoding="utf-8"?>
<calcChain xmlns="http://schemas.openxmlformats.org/spreadsheetml/2006/main">
  <c r="E49" i="7" l="1"/>
  <c r="E70" i="7"/>
  <c r="E19" i="7"/>
  <c r="I28" i="3"/>
  <c r="E24" i="7"/>
  <c r="G26" i="3"/>
  <c r="E35" i="7"/>
  <c r="E33" i="7"/>
  <c r="E51" i="7" s="1"/>
  <c r="E74" i="7" s="1"/>
  <c r="E32" i="5"/>
  <c r="E72" i="7"/>
  <c r="F17" i="6"/>
  <c r="E13" i="5"/>
  <c r="D28" i="3"/>
  <c r="F45" i="6"/>
  <c r="D26" i="3"/>
  <c r="I26" i="3" s="1"/>
  <c r="I34" i="3" s="1"/>
  <c r="D27" i="3"/>
  <c r="I27" i="3"/>
  <c r="D29" i="3"/>
  <c r="I29" i="3" s="1"/>
  <c r="D30" i="3"/>
  <c r="I30" i="3"/>
  <c r="I31" i="3"/>
  <c r="I32" i="3"/>
  <c r="F21" i="4"/>
  <c r="F32" i="4" l="1"/>
  <c r="F33" i="4" s="1"/>
  <c r="F72" i="7"/>
  <c r="F38" i="4" l="1"/>
  <c r="F40" i="4" s="1"/>
  <c r="G33" i="4"/>
  <c r="G32" i="4" s="1"/>
  <c r="F45" i="4" l="1"/>
  <c r="G40" i="4"/>
  <c r="G45" i="4" l="1"/>
  <c r="G38" i="4" s="1"/>
  <c r="G53" i="4" s="1"/>
  <c r="H55" i="4" s="1"/>
  <c r="E60" i="5" s="1"/>
  <c r="F51" i="4"/>
  <c r="G51" i="4" s="1"/>
  <c r="F56" i="6" l="1"/>
  <c r="E75" i="7"/>
</calcChain>
</file>

<file path=xl/sharedStrings.xml><?xml version="1.0" encoding="utf-8"?>
<sst xmlns="http://schemas.openxmlformats.org/spreadsheetml/2006/main" count="361" uniqueCount="214">
  <si>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</si>
  <si>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</si>
  <si>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</si>
  <si>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</si>
  <si>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</si>
  <si>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</si>
  <si>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</si>
  <si>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</si>
  <si>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</si>
  <si>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</si>
  <si>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</si>
  <si>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</si>
  <si>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</si>
  <si>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</si>
  <si>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</si>
  <si>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</si>
  <si>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</si>
  <si>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</si>
  <si>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</si>
  <si>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</si>
  <si>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</si>
  <si>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</si>
  <si>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</si>
  <si>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</si>
  <si>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</si>
  <si>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</si>
  <si>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</si>
  <si>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</si>
  <si>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</si>
  <si>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</si>
  <si>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</si>
  <si>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</si>
  <si>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</si>
  <si>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</si>
  <si>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</si>
  <si>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</si>
  <si>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</si>
  <si>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</si>
  <si>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</si>
  <si>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</si>
  <si>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</si>
  <si>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</si>
  <si>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</si>
  <si>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</si>
  <si>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</si>
  <si>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</si>
  <si>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</si>
  <si>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</si>
  <si>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</si>
  <si>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</si>
  <si>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</si>
  <si>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</si>
  <si>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</si>
  <si>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</si>
  <si>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</si>
  <si>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</si>
  <si>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</si>
  <si>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</si>
  <si>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</si>
  <si>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</si>
  <si>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</si>
  <si>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</si>
  <si>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</si>
  <si>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</si>
  <si>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</si>
  <si>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</si>
  <si>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</si>
  <si>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</si>
  <si>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</si>
  <si>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</si>
  <si>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</si>
  <si>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</si>
  <si>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</si>
  <si>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</si>
  <si>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</si>
  <si>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</si>
  <si>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</si>
  <si>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</si>
  <si>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</si>
  <si>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</si>
  <si>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</si>
  <si>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</si>
  <si>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</si>
  <si>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</si>
  <si>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</si>
  <si>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</si>
  <si>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</si>
  <si>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</si>
  <si>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</si>
  <si>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</si>
  <si>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</si>
  <si>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</si>
  <si>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</si>
  <si>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</si>
  <si>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</si>
  <si>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</si>
  <si>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</si>
  <si>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</si>
  <si>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</si>
  <si>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</si>
  <si>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</si>
  <si>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</si>
  <si>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</si>
  <si>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</si>
  <si>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</si>
  <si>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</si>
  <si>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</si>
  <si>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</si>
  <si>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</si>
  <si>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</si>
  <si>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</si>
  <si>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</si>
  <si>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</si>
  <si>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</si>
  <si>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</si>
  <si>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</si>
  <si>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</si>
  <si>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</si>
  <si>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</si>
  <si>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</si>
  <si>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</si>
  <si>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</si>
  <si>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</si>
  <si>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</si>
  <si>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</si>
  <si>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</si>
  <si>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</si>
  <si>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</si>
  <si>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</si>
  <si>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</si>
  <si>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</si>
  <si>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</si>
  <si>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</si>
  <si>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</si>
  <si>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</si>
  <si>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</si>
  <si>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</si>
  <si>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</si>
  <si>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</si>
  <si>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</si>
  <si>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</si>
  <si>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</si>
  <si>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</si>
  <si>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</si>
  <si>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</si>
  <si>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</si>
  <si>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</si>
  <si>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</si>
  <si>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</si>
  <si>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</si>
  <si>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</si>
  <si>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</si>
  <si>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</si>
  <si>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</si>
  <si>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</si>
  <si>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</si>
  <si>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</si>
  <si>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</si>
  <si>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</si>
  <si>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</si>
  <si>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</si>
  <si>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</si>
  <si>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</si>
  <si>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</si>
  <si>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</si>
  <si>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</si>
  <si>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</si>
  <si>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</si>
  <si>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</si>
  <si>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</si>
  <si>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</si>
  <si>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</si>
  <si>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</si>
  <si>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</si>
  <si>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</si>
  <si>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</si>
  <si>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</si>
  <si>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</si>
  <si>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</si>
  <si>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</si>
  <si>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</si>
  <si>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</si>
  <si>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</si>
  <si>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</si>
  <si>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</si>
  <si>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</si>
  <si>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</si>
  <si>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</si>
  <si>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</si>
  <si>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</si>
  <si>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</si>
  <si>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</si>
  <si>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</si>
  <si>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</si>
  <si>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</si>
  <si>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</si>
  <si>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</si>
  <si>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</si>
  <si>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</si>
  <si>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</si>
  <si>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</si>
  <si>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</si>
  <si>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</si>
  <si>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</si>
  <si>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</si>
  <si>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</si>
  <si>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</si>
  <si>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</si>
  <si>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</si>
  <si>
    <t>Аатостраховка</t>
  </si>
  <si>
    <t>Ремонт вентиляции</t>
  </si>
  <si>
    <t xml:space="preserve">Услуги горячего питания </t>
  </si>
  <si>
    <t>Горячее питание</t>
  </si>
  <si>
    <t>рециркулятор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</si>
</sst>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4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60" zoomScaleNormal="100" workbookViewId="0">
      <selection activeCell="I29" sqref="I29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4" t="s">
        <v>179</v>
      </c>
      <c r="G1" s="94"/>
      <c r="H1" s="94"/>
      <c r="I1" s="94"/>
    </row>
    <row r="2" spans="1:9" x14ac:dyDescent="0.25">
      <c r="E2" s="95" t="s">
        <v>180</v>
      </c>
      <c r="F2" s="95"/>
      <c r="G2" s="95"/>
      <c r="H2" s="95"/>
      <c r="I2" s="95"/>
    </row>
    <row r="3" spans="1:9" x14ac:dyDescent="0.25">
      <c r="E3" s="95" t="s">
        <v>181</v>
      </c>
      <c r="F3" s="95"/>
      <c r="G3" s="95"/>
      <c r="H3" s="95"/>
      <c r="I3" s="95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8" t="s">
        <v>9</v>
      </c>
      <c r="B9" s="88"/>
      <c r="C9" s="88"/>
      <c r="D9" s="88"/>
      <c r="E9" s="88"/>
      <c r="F9" s="88"/>
      <c r="G9" s="88"/>
      <c r="H9" s="88"/>
      <c r="I9" s="88"/>
    </row>
    <row r="10" spans="1:9" ht="45.75" customHeight="1" x14ac:dyDescent="0.25">
      <c r="A10" s="92" t="s">
        <v>197</v>
      </c>
      <c r="B10" s="92"/>
      <c r="C10" s="92"/>
      <c r="D10" s="92"/>
      <c r="E10" s="92"/>
      <c r="F10" s="92"/>
      <c r="G10" s="92"/>
      <c r="H10" s="92"/>
      <c r="I10" s="92"/>
    </row>
    <row r="11" spans="1:9" ht="15.75" x14ac:dyDescent="0.25">
      <c r="A11" s="5"/>
      <c r="B11" s="5"/>
      <c r="C11" s="5"/>
      <c r="D11" s="73" t="s">
        <v>182</v>
      </c>
      <c r="E11" s="93">
        <v>44133</v>
      </c>
      <c r="F11" s="93"/>
      <c r="G11" s="5"/>
      <c r="H11" s="5"/>
      <c r="I11" s="5"/>
    </row>
    <row r="12" spans="1:9" ht="15.75" x14ac:dyDescent="0.25">
      <c r="A12" s="88" t="s">
        <v>10</v>
      </c>
      <c r="B12" s="88"/>
      <c r="C12" s="88"/>
      <c r="D12" s="88"/>
      <c r="E12" s="88"/>
      <c r="F12" s="88"/>
      <c r="G12" s="88"/>
      <c r="H12" s="88"/>
      <c r="I12" s="8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9" t="s">
        <v>11</v>
      </c>
      <c r="B14" s="89"/>
      <c r="C14" s="89"/>
      <c r="D14" s="90" t="s">
        <v>155</v>
      </c>
      <c r="E14" s="90"/>
      <c r="F14" s="90"/>
      <c r="G14" s="90"/>
      <c r="H14" s="90"/>
      <c r="I14" s="90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1" t="s">
        <v>13</v>
      </c>
      <c r="E16" s="91"/>
      <c r="F16" s="91"/>
      <c r="G16" s="91"/>
      <c r="H16" s="91"/>
      <c r="I16" s="91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8" t="s">
        <v>14</v>
      </c>
      <c r="B18" s="88"/>
      <c r="C18" s="88"/>
      <c r="D18" s="88"/>
      <c r="E18" s="88"/>
      <c r="F18" s="88"/>
      <c r="G18" s="88"/>
      <c r="H18" s="88"/>
      <c r="I18" s="8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6" t="s">
        <v>17</v>
      </c>
      <c r="E20" s="87"/>
      <c r="F20" s="87"/>
      <c r="G20" s="87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6" t="s">
        <v>2</v>
      </c>
      <c r="F21" s="87"/>
      <c r="G21" s="87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25407.420000000002</v>
      </c>
      <c r="E26" s="76">
        <v>16030.51</v>
      </c>
      <c r="F26" s="39">
        <v>500</v>
      </c>
      <c r="G26" s="39">
        <f>8532.3+344.61</f>
        <v>8876.91</v>
      </c>
      <c r="H26" s="39"/>
      <c r="I26" s="60">
        <f>SUM(C26*D26)*12</f>
        <v>457333.56000000006</v>
      </c>
    </row>
    <row r="27" spans="1:9" s="42" customFormat="1" ht="15.75" x14ac:dyDescent="0.25">
      <c r="A27" s="28">
        <v>2</v>
      </c>
      <c r="B27" s="28" t="s">
        <v>183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SUM(C28*D28)*12-181.23+200000+276497.7</f>
        <v>7045798.0039999997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4" t="s">
        <v>36</v>
      </c>
      <c r="B34" s="85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8713320.4039999992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60" zoomScaleNormal="115" workbookViewId="0">
      <selection activeCell="G35" sqref="G35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8" t="s">
        <v>37</v>
      </c>
      <c r="B1" s="88"/>
      <c r="C1" s="88"/>
      <c r="D1" s="88"/>
      <c r="E1" s="88"/>
      <c r="F1" s="88"/>
      <c r="G1" s="88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97" t="s">
        <v>41</v>
      </c>
      <c r="G3" s="98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99" t="s">
        <v>45</v>
      </c>
      <c r="G4" s="100"/>
    </row>
    <row r="5" spans="1:7" x14ac:dyDescent="0.25">
      <c r="A5" s="15"/>
      <c r="B5" s="15"/>
      <c r="C5" s="15" t="s">
        <v>46</v>
      </c>
      <c r="D5" s="23" t="s">
        <v>47</v>
      </c>
      <c r="E5" s="15"/>
      <c r="F5" s="99"/>
      <c r="G5" s="100"/>
    </row>
    <row r="6" spans="1:7" x14ac:dyDescent="0.25">
      <c r="A6" s="17"/>
      <c r="B6" s="17"/>
      <c r="C6" s="17" t="s">
        <v>48</v>
      </c>
      <c r="D6" s="24"/>
      <c r="E6" s="17"/>
      <c r="F6" s="102"/>
      <c r="G6" s="105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09">
        <v>6</v>
      </c>
      <c r="G7" s="122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21">
        <v>0</v>
      </c>
      <c r="G8" s="121"/>
    </row>
    <row r="9" spans="1:7" s="42" customFormat="1" ht="9" customHeight="1" x14ac:dyDescent="0.25">
      <c r="A9" s="38"/>
      <c r="B9" s="38"/>
      <c r="C9" s="43"/>
      <c r="D9" s="54"/>
      <c r="E9" s="40"/>
      <c r="F9" s="106"/>
      <c r="G9" s="107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08"/>
      <c r="G10" s="108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20" t="s">
        <v>49</v>
      </c>
      <c r="B12" s="120"/>
      <c r="C12" s="120"/>
      <c r="D12" s="120"/>
      <c r="E12" s="120"/>
      <c r="F12" s="120"/>
      <c r="G12" s="120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97" t="s">
        <v>41</v>
      </c>
      <c r="G14" s="98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99" t="s">
        <v>45</v>
      </c>
      <c r="G15" s="100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99"/>
      <c r="G16" s="100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02"/>
      <c r="G17" s="105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104">
        <v>6</v>
      </c>
      <c r="G18" s="104"/>
    </row>
    <row r="19" spans="1:7" ht="7.5" customHeight="1" x14ac:dyDescent="0.25">
      <c r="A19" s="18"/>
      <c r="B19" s="18"/>
      <c r="C19" s="14"/>
      <c r="D19" s="14"/>
      <c r="E19" s="14"/>
      <c r="F19" s="96">
        <v>0</v>
      </c>
      <c r="G19" s="96"/>
    </row>
    <row r="20" spans="1:7" ht="3" customHeight="1" x14ac:dyDescent="0.25">
      <c r="A20" s="18"/>
      <c r="B20" s="18"/>
      <c r="C20" s="14"/>
      <c r="D20" s="14"/>
      <c r="E20" s="14"/>
      <c r="F20" s="96"/>
      <c r="G20" s="96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96">
        <f>SUM(F19:G20)</f>
        <v>0</v>
      </c>
      <c r="G21" s="96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8" t="s">
        <v>57</v>
      </c>
      <c r="B23" s="88"/>
      <c r="C23" s="88"/>
      <c r="D23" s="88"/>
      <c r="E23" s="88"/>
      <c r="F23" s="88"/>
      <c r="G23" s="88"/>
    </row>
    <row r="24" spans="1:7" ht="15.75" x14ac:dyDescent="0.25">
      <c r="A24" s="88" t="s">
        <v>58</v>
      </c>
      <c r="B24" s="88"/>
      <c r="C24" s="88"/>
      <c r="D24" s="88"/>
      <c r="E24" s="88"/>
      <c r="F24" s="88"/>
      <c r="G24" s="88"/>
    </row>
    <row r="25" spans="1:7" ht="15.75" x14ac:dyDescent="0.25">
      <c r="A25" s="88" t="s">
        <v>59</v>
      </c>
      <c r="B25" s="88"/>
      <c r="C25" s="88"/>
      <c r="D25" s="88"/>
      <c r="E25" s="88"/>
      <c r="F25" s="88"/>
      <c r="G25" s="88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97" t="s">
        <v>60</v>
      </c>
      <c r="C27" s="111"/>
      <c r="D27" s="111"/>
      <c r="E27" s="111"/>
      <c r="F27" s="19" t="s">
        <v>146</v>
      </c>
      <c r="G27" s="19" t="s">
        <v>150</v>
      </c>
    </row>
    <row r="28" spans="1:7" x14ac:dyDescent="0.25">
      <c r="A28" s="15" t="s">
        <v>5</v>
      </c>
      <c r="B28" s="99"/>
      <c r="C28" s="101"/>
      <c r="D28" s="101"/>
      <c r="E28" s="101"/>
      <c r="F28" s="20" t="s">
        <v>147</v>
      </c>
      <c r="G28" s="20" t="s">
        <v>48</v>
      </c>
    </row>
    <row r="29" spans="1:7" x14ac:dyDescent="0.25">
      <c r="A29" s="15"/>
      <c r="B29" s="99"/>
      <c r="C29" s="101"/>
      <c r="D29" s="101"/>
      <c r="E29" s="101"/>
      <c r="F29" s="20" t="s">
        <v>148</v>
      </c>
      <c r="G29" s="20"/>
    </row>
    <row r="30" spans="1:7" x14ac:dyDescent="0.25">
      <c r="A30" s="17"/>
      <c r="B30" s="102"/>
      <c r="C30" s="103"/>
      <c r="D30" s="103"/>
      <c r="E30" s="103"/>
      <c r="F30" s="21" t="s">
        <v>149</v>
      </c>
      <c r="G30" s="21"/>
    </row>
    <row r="31" spans="1:7" s="32" customFormat="1" ht="11.25" x14ac:dyDescent="0.2">
      <c r="A31" s="31">
        <v>1</v>
      </c>
      <c r="B31" s="109">
        <v>2</v>
      </c>
      <c r="C31" s="110"/>
      <c r="D31" s="110"/>
      <c r="E31" s="110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12" t="s">
        <v>61</v>
      </c>
      <c r="C32" s="113"/>
      <c r="D32" s="113"/>
      <c r="E32" s="113"/>
      <c r="F32" s="60">
        <f>Лист3!I34</f>
        <v>8713320.4039999992</v>
      </c>
      <c r="G32" s="64">
        <f>SUM(G33)</f>
        <v>1927820.3888799998</v>
      </c>
    </row>
    <row r="33" spans="1:7" s="42" customFormat="1" ht="15.75" x14ac:dyDescent="0.25">
      <c r="A33" s="114" t="s">
        <v>6</v>
      </c>
      <c r="B33" s="123" t="s">
        <v>2</v>
      </c>
      <c r="C33" s="124"/>
      <c r="D33" s="124"/>
      <c r="E33" s="124"/>
      <c r="F33" s="118">
        <f>F32</f>
        <v>8713320.4039999992</v>
      </c>
      <c r="G33" s="125">
        <f>SUM(F33)*0.22+10889.9</f>
        <v>1927820.3888799998</v>
      </c>
    </row>
    <row r="34" spans="1:7" s="42" customFormat="1" ht="15.75" x14ac:dyDescent="0.25">
      <c r="A34" s="115"/>
      <c r="B34" s="116" t="s">
        <v>62</v>
      </c>
      <c r="C34" s="117"/>
      <c r="D34" s="117"/>
      <c r="E34" s="117"/>
      <c r="F34" s="119"/>
      <c r="G34" s="126"/>
    </row>
    <row r="35" spans="1:7" s="42" customFormat="1" ht="15.75" x14ac:dyDescent="0.25">
      <c r="A35" s="44" t="s">
        <v>7</v>
      </c>
      <c r="B35" s="132" t="s">
        <v>63</v>
      </c>
      <c r="C35" s="133"/>
      <c r="D35" s="133"/>
      <c r="E35" s="133"/>
      <c r="F35" s="43"/>
      <c r="G35" s="64"/>
    </row>
    <row r="36" spans="1:7" s="42" customFormat="1" ht="15.75" x14ac:dyDescent="0.25">
      <c r="A36" s="114" t="s">
        <v>8</v>
      </c>
      <c r="B36" s="123" t="s">
        <v>64</v>
      </c>
      <c r="C36" s="124"/>
      <c r="D36" s="124"/>
      <c r="E36" s="124"/>
      <c r="F36" s="136"/>
      <c r="G36" s="125"/>
    </row>
    <row r="37" spans="1:7" s="42" customFormat="1" ht="15.75" x14ac:dyDescent="0.25">
      <c r="A37" s="115"/>
      <c r="B37" s="116" t="s">
        <v>65</v>
      </c>
      <c r="C37" s="117"/>
      <c r="D37" s="117"/>
      <c r="E37" s="117"/>
      <c r="F37" s="137"/>
      <c r="G37" s="126"/>
    </row>
    <row r="38" spans="1:7" s="42" customFormat="1" ht="15.75" x14ac:dyDescent="0.25">
      <c r="A38" s="114">
        <v>2</v>
      </c>
      <c r="B38" s="134" t="s">
        <v>66</v>
      </c>
      <c r="C38" s="135"/>
      <c r="D38" s="135"/>
      <c r="E38" s="135"/>
      <c r="F38" s="125">
        <f>F33</f>
        <v>8713320.4039999992</v>
      </c>
      <c r="G38" s="125">
        <f>G40+G45</f>
        <v>270112.932524</v>
      </c>
    </row>
    <row r="39" spans="1:7" s="42" customFormat="1" ht="15.75" x14ac:dyDescent="0.25">
      <c r="A39" s="115"/>
      <c r="B39" s="127" t="s">
        <v>67</v>
      </c>
      <c r="C39" s="128"/>
      <c r="D39" s="128"/>
      <c r="E39" s="128"/>
      <c r="F39" s="137"/>
      <c r="G39" s="126"/>
    </row>
    <row r="40" spans="1:7" s="42" customFormat="1" ht="15.75" x14ac:dyDescent="0.25">
      <c r="A40" s="114" t="s">
        <v>68</v>
      </c>
      <c r="B40" s="123" t="s">
        <v>2</v>
      </c>
      <c r="C40" s="124"/>
      <c r="D40" s="124"/>
      <c r="E40" s="124"/>
      <c r="F40" s="125">
        <f>F38</f>
        <v>8713320.4039999992</v>
      </c>
      <c r="G40" s="125">
        <f>F40*0.029</f>
        <v>252686.29171599998</v>
      </c>
    </row>
    <row r="41" spans="1:7" s="42" customFormat="1" ht="15.75" x14ac:dyDescent="0.25">
      <c r="A41" s="129"/>
      <c r="B41" s="130" t="s">
        <v>69</v>
      </c>
      <c r="C41" s="131"/>
      <c r="D41" s="131"/>
      <c r="E41" s="131"/>
      <c r="F41" s="138"/>
      <c r="G41" s="139"/>
    </row>
    <row r="42" spans="1:7" s="42" customFormat="1" ht="15.75" x14ac:dyDescent="0.25">
      <c r="A42" s="115"/>
      <c r="B42" s="116" t="s">
        <v>70</v>
      </c>
      <c r="C42" s="117"/>
      <c r="D42" s="117"/>
      <c r="E42" s="117"/>
      <c r="F42" s="137"/>
      <c r="G42" s="126"/>
    </row>
    <row r="43" spans="1:7" s="42" customFormat="1" ht="15.75" x14ac:dyDescent="0.25">
      <c r="A43" s="114" t="s">
        <v>71</v>
      </c>
      <c r="B43" s="123" t="s">
        <v>72</v>
      </c>
      <c r="C43" s="124"/>
      <c r="D43" s="124"/>
      <c r="E43" s="124"/>
      <c r="F43" s="136"/>
      <c r="G43" s="125"/>
    </row>
    <row r="44" spans="1:7" s="42" customFormat="1" ht="15.75" x14ac:dyDescent="0.25">
      <c r="A44" s="115"/>
      <c r="B44" s="116" t="s">
        <v>73</v>
      </c>
      <c r="C44" s="117"/>
      <c r="D44" s="117"/>
      <c r="E44" s="117"/>
      <c r="F44" s="137"/>
      <c r="G44" s="126"/>
    </row>
    <row r="45" spans="1:7" s="42" customFormat="1" ht="15.75" x14ac:dyDescent="0.25">
      <c r="A45" s="114" t="s">
        <v>74</v>
      </c>
      <c r="B45" s="123" t="s">
        <v>75</v>
      </c>
      <c r="C45" s="124"/>
      <c r="D45" s="124"/>
      <c r="E45" s="124"/>
      <c r="F45" s="125">
        <f>F40</f>
        <v>8713320.4039999992</v>
      </c>
      <c r="G45" s="125">
        <f>F45*0.002</f>
        <v>17426.640808</v>
      </c>
    </row>
    <row r="46" spans="1:7" s="42" customFormat="1" ht="15.75" x14ac:dyDescent="0.25">
      <c r="A46" s="115"/>
      <c r="B46" s="116" t="s">
        <v>76</v>
      </c>
      <c r="C46" s="117"/>
      <c r="D46" s="117"/>
      <c r="E46" s="117"/>
      <c r="F46" s="137"/>
      <c r="G46" s="126"/>
    </row>
    <row r="47" spans="1:7" s="42" customFormat="1" ht="15.75" x14ac:dyDescent="0.25">
      <c r="A47" s="114" t="s">
        <v>77</v>
      </c>
      <c r="B47" s="123" t="s">
        <v>75</v>
      </c>
      <c r="C47" s="124"/>
      <c r="D47" s="124"/>
      <c r="E47" s="124"/>
      <c r="F47" s="136"/>
      <c r="G47" s="125"/>
    </row>
    <row r="48" spans="1:7" s="42" customFormat="1" ht="18.75" x14ac:dyDescent="0.25">
      <c r="A48" s="115"/>
      <c r="B48" s="116" t="s">
        <v>151</v>
      </c>
      <c r="C48" s="117"/>
      <c r="D48" s="117"/>
      <c r="E48" s="117"/>
      <c r="F48" s="137"/>
      <c r="G48" s="126"/>
    </row>
    <row r="49" spans="1:8" s="42" customFormat="1" ht="15.75" x14ac:dyDescent="0.25">
      <c r="A49" s="114" t="s">
        <v>78</v>
      </c>
      <c r="B49" s="123" t="s">
        <v>75</v>
      </c>
      <c r="C49" s="124"/>
      <c r="D49" s="124"/>
      <c r="E49" s="124"/>
      <c r="F49" s="136"/>
      <c r="G49" s="125"/>
    </row>
    <row r="50" spans="1:8" s="42" customFormat="1" ht="18.75" x14ac:dyDescent="0.25">
      <c r="A50" s="115"/>
      <c r="B50" s="116" t="s">
        <v>151</v>
      </c>
      <c r="C50" s="117"/>
      <c r="D50" s="117"/>
      <c r="E50" s="117"/>
      <c r="F50" s="137"/>
      <c r="G50" s="126"/>
    </row>
    <row r="51" spans="1:8" s="42" customFormat="1" ht="15.75" x14ac:dyDescent="0.25">
      <c r="A51" s="114">
        <v>3</v>
      </c>
      <c r="B51" s="134" t="s">
        <v>79</v>
      </c>
      <c r="C51" s="135"/>
      <c r="D51" s="135"/>
      <c r="E51" s="135"/>
      <c r="F51" s="125">
        <f>F45</f>
        <v>8713320.4039999992</v>
      </c>
      <c r="G51" s="125">
        <f>F51*0.051</f>
        <v>444379.34060399991</v>
      </c>
    </row>
    <row r="52" spans="1:8" s="42" customFormat="1" ht="15.75" x14ac:dyDescent="0.25">
      <c r="A52" s="115"/>
      <c r="B52" s="127" t="s">
        <v>80</v>
      </c>
      <c r="C52" s="128"/>
      <c r="D52" s="128"/>
      <c r="E52" s="128"/>
      <c r="F52" s="137"/>
      <c r="G52" s="126"/>
    </row>
    <row r="53" spans="1:8" s="42" customFormat="1" ht="15.75" x14ac:dyDescent="0.25">
      <c r="A53" s="44"/>
      <c r="B53" s="84" t="s">
        <v>36</v>
      </c>
      <c r="C53" s="85"/>
      <c r="D53" s="141"/>
      <c r="E53" s="141"/>
      <c r="F53" s="43"/>
      <c r="G53" s="64">
        <f>SUM(G32+G38+G51)</f>
        <v>2642312.6620079996</v>
      </c>
    </row>
    <row r="54" spans="1:8" x14ac:dyDescent="0.25">
      <c r="A54" s="10"/>
      <c r="B54" s="10"/>
    </row>
    <row r="55" spans="1:8" x14ac:dyDescent="0.25">
      <c r="A55" s="140" t="s">
        <v>81</v>
      </c>
      <c r="B55" s="140"/>
      <c r="C55" s="140"/>
      <c r="D55" s="140"/>
      <c r="E55" s="140"/>
      <c r="F55" s="140"/>
      <c r="H55" s="82">
        <f>Лист3!I34+Лист4!F8+Лист4!F19+Лист4!G53</f>
        <v>11355633.066007998</v>
      </c>
    </row>
    <row r="56" spans="1:8" x14ac:dyDescent="0.25">
      <c r="A56" s="140"/>
      <c r="B56" s="140"/>
      <c r="C56" s="140"/>
      <c r="D56" s="140"/>
      <c r="E56" s="140"/>
      <c r="F56" s="140"/>
    </row>
    <row r="57" spans="1:8" x14ac:dyDescent="0.25">
      <c r="A57" s="140"/>
      <c r="B57" s="140"/>
      <c r="C57" s="140"/>
      <c r="D57" s="140"/>
      <c r="E57" s="140"/>
      <c r="F57" s="140"/>
    </row>
  </sheetData>
  <mergeCells count="77">
    <mergeCell ref="G51:G52"/>
    <mergeCell ref="G49:G50"/>
    <mergeCell ref="F51:F52"/>
    <mergeCell ref="G45:G46"/>
    <mergeCell ref="G47:G48"/>
    <mergeCell ref="F47:F48"/>
    <mergeCell ref="F45:F46"/>
    <mergeCell ref="A55:F57"/>
    <mergeCell ref="A49:A50"/>
    <mergeCell ref="F49:F50"/>
    <mergeCell ref="D53:E53"/>
    <mergeCell ref="B53:C53"/>
    <mergeCell ref="A51:A52"/>
    <mergeCell ref="B52:E52"/>
    <mergeCell ref="B49:E49"/>
    <mergeCell ref="B51:E51"/>
    <mergeCell ref="B50:E50"/>
    <mergeCell ref="A47:A48"/>
    <mergeCell ref="B47:E47"/>
    <mergeCell ref="B48:E48"/>
    <mergeCell ref="B46:E46"/>
    <mergeCell ref="A45:A46"/>
    <mergeCell ref="B45:E45"/>
    <mergeCell ref="G43:G44"/>
    <mergeCell ref="B35:E35"/>
    <mergeCell ref="A43:A44"/>
    <mergeCell ref="B38:E38"/>
    <mergeCell ref="B36:E36"/>
    <mergeCell ref="B42:E42"/>
    <mergeCell ref="B44:E44"/>
    <mergeCell ref="F43:F44"/>
    <mergeCell ref="F38:F39"/>
    <mergeCell ref="G36:G37"/>
    <mergeCell ref="F40:F42"/>
    <mergeCell ref="G38:G39"/>
    <mergeCell ref="F36:F37"/>
    <mergeCell ref="G40:G42"/>
    <mergeCell ref="B37:E37"/>
    <mergeCell ref="B43:E43"/>
    <mergeCell ref="A36:A37"/>
    <mergeCell ref="A38:A39"/>
    <mergeCell ref="B33:E33"/>
    <mergeCell ref="B39:E39"/>
    <mergeCell ref="A40:A42"/>
    <mergeCell ref="B41:E41"/>
    <mergeCell ref="B40:E40"/>
    <mergeCell ref="B32:E32"/>
    <mergeCell ref="A33:A34"/>
    <mergeCell ref="B34:E34"/>
    <mergeCell ref="F33:F34"/>
    <mergeCell ref="A1:G1"/>
    <mergeCell ref="F6:G6"/>
    <mergeCell ref="A12:G12"/>
    <mergeCell ref="F8:G8"/>
    <mergeCell ref="F7:G7"/>
    <mergeCell ref="F5:G5"/>
    <mergeCell ref="G33:G34"/>
    <mergeCell ref="F3:G3"/>
    <mergeCell ref="B31:E31"/>
    <mergeCell ref="F19:G19"/>
    <mergeCell ref="A23:G23"/>
    <mergeCell ref="A24:G24"/>
    <mergeCell ref="B27:E27"/>
    <mergeCell ref="A25:G25"/>
    <mergeCell ref="B28:E28"/>
    <mergeCell ref="B30:E30"/>
    <mergeCell ref="F18:G18"/>
    <mergeCell ref="F15:G15"/>
    <mergeCell ref="F17:G17"/>
    <mergeCell ref="F16:G16"/>
    <mergeCell ref="F21:G21"/>
    <mergeCell ref="F20:G20"/>
    <mergeCell ref="F14:G14"/>
    <mergeCell ref="F4:G4"/>
    <mergeCell ref="B29:E29"/>
    <mergeCell ref="F9:G9"/>
    <mergeCell ref="F10:G10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C1" zoomScale="75" zoomScaleNormal="85" zoomScaleSheetLayoutView="75" workbookViewId="0">
      <selection activeCell="E30" sqref="E30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8" t="s">
        <v>82</v>
      </c>
      <c r="B1" s="88"/>
      <c r="C1" s="88"/>
      <c r="D1" s="88"/>
      <c r="E1" s="88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2" t="s">
        <v>83</v>
      </c>
      <c r="D3" s="142"/>
      <c r="E3" s="142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3" t="s">
        <v>13</v>
      </c>
      <c r="D5" s="143"/>
      <c r="E5" s="143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198</v>
      </c>
      <c r="C11" s="34"/>
      <c r="D11" s="31"/>
      <c r="E11" s="79">
        <v>70000</v>
      </c>
    </row>
    <row r="12" spans="1:5" s="42" customFormat="1" ht="47.25" x14ac:dyDescent="0.25">
      <c r="A12" s="38">
        <v>2</v>
      </c>
      <c r="B12" s="74" t="s">
        <v>190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210000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8" t="s">
        <v>89</v>
      </c>
      <c r="B15" s="88"/>
      <c r="C15" s="88"/>
      <c r="D15" s="88"/>
      <c r="E15" s="88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2" t="s">
        <v>90</v>
      </c>
      <c r="D17" s="142"/>
      <c r="E17" s="142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3" t="s">
        <v>13</v>
      </c>
      <c r="D19" s="143"/>
      <c r="E19" s="143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34678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280689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2836.5</v>
      </c>
    </row>
    <row r="29" spans="1:7" s="42" customFormat="1" ht="15.75" x14ac:dyDescent="0.25">
      <c r="A29" s="38">
        <v>4</v>
      </c>
      <c r="B29" s="28" t="s">
        <v>199</v>
      </c>
      <c r="C29" s="40"/>
      <c r="D29" s="43"/>
      <c r="E29" s="65">
        <v>746.59</v>
      </c>
    </row>
    <row r="30" spans="1:7" s="42" customFormat="1" ht="15.75" x14ac:dyDescent="0.25">
      <c r="A30" s="38">
        <v>5</v>
      </c>
      <c r="B30" s="28" t="s">
        <v>184</v>
      </c>
      <c r="C30" s="40"/>
      <c r="D30" s="43"/>
      <c r="E30" s="65">
        <v>3843.79</v>
      </c>
    </row>
    <row r="31" spans="1:7" s="42" customFormat="1" ht="15.75" x14ac:dyDescent="0.25">
      <c r="A31" s="38">
        <v>6</v>
      </c>
      <c r="B31" s="28" t="s">
        <v>185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323643.88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8" t="s">
        <v>99</v>
      </c>
      <c r="B34" s="88"/>
      <c r="C34" s="88"/>
      <c r="D34" s="88"/>
      <c r="E34" s="88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4"/>
      <c r="D36" s="144"/>
      <c r="E36" s="144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3" t="s">
        <v>13</v>
      </c>
      <c r="D38" s="143"/>
      <c r="E38" s="143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8" t="s">
        <v>100</v>
      </c>
      <c r="B46" s="88"/>
      <c r="C46" s="88"/>
      <c r="D46" s="88"/>
      <c r="E46" s="88"/>
    </row>
    <row r="47" spans="1:5" ht="15.75" x14ac:dyDescent="0.25">
      <c r="A47" s="88" t="s">
        <v>101</v>
      </c>
      <c r="B47" s="88"/>
      <c r="C47" s="88"/>
      <c r="D47" s="88"/>
      <c r="E47" s="88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2" t="s">
        <v>3</v>
      </c>
      <c r="D49" s="142"/>
      <c r="E49" s="142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3" t="s">
        <v>13</v>
      </c>
      <c r="D51" s="143"/>
      <c r="E51" s="143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11889276.946007999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60" zoomScaleNormal="85" workbookViewId="0">
      <selection activeCell="F24" sqref="F24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8" t="s">
        <v>102</v>
      </c>
      <c r="B1" s="88"/>
      <c r="C1" s="88"/>
      <c r="D1" s="88"/>
      <c r="E1" s="88"/>
      <c r="F1" s="88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2" t="s">
        <v>103</v>
      </c>
      <c r="D3" s="142"/>
      <c r="E3" s="142"/>
      <c r="F3" s="142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3" t="s">
        <v>13</v>
      </c>
      <c r="D5" s="143"/>
      <c r="E5" s="143"/>
      <c r="F5" s="143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8" t="s">
        <v>104</v>
      </c>
      <c r="B7" s="88"/>
      <c r="C7" s="88"/>
      <c r="D7" s="88"/>
      <c r="E7" s="88"/>
      <c r="F7" s="88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24698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31898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8" t="s">
        <v>110</v>
      </c>
      <c r="B19" s="88"/>
      <c r="C19" s="88"/>
      <c r="D19" s="88"/>
      <c r="E19" s="88"/>
      <c r="F19" s="88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8" t="s">
        <v>115</v>
      </c>
      <c r="B30" s="88"/>
      <c r="C30" s="88"/>
      <c r="D30" s="88"/>
      <c r="E30" s="88"/>
      <c r="F30" s="88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v>174053.23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v>942238.63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1125491.8600000001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8" t="s">
        <v>124</v>
      </c>
      <c r="B47" s="88"/>
      <c r="C47" s="88"/>
      <c r="D47" s="88"/>
      <c r="E47" s="88"/>
      <c r="F47" s="88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13046666.806007998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="75" zoomScaleNormal="70" zoomScaleSheetLayoutView="75" workbookViewId="0">
      <selection activeCell="B77" sqref="B77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4.28515625" style="1" customWidth="1"/>
    <col min="7" max="7" width="9.140625" style="1"/>
  </cols>
  <sheetData>
    <row r="1" spans="1:7" ht="15.75" x14ac:dyDescent="0.25">
      <c r="A1" s="88" t="s">
        <v>129</v>
      </c>
      <c r="B1" s="88"/>
      <c r="C1" s="88"/>
      <c r="D1" s="88"/>
      <c r="E1" s="88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192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187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6</v>
      </c>
      <c r="B12" s="47" t="s">
        <v>191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7</v>
      </c>
      <c r="B13" s="47" t="s">
        <v>188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8</v>
      </c>
      <c r="B14" s="47" t="s">
        <v>194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9</v>
      </c>
      <c r="B15" s="47" t="s">
        <v>193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>
        <v>10</v>
      </c>
      <c r="B16" s="47" t="s">
        <v>204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>
        <v>11</v>
      </c>
      <c r="B17" s="47" t="s">
        <v>208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>
        <v>12</v>
      </c>
      <c r="B18" s="47" t="s">
        <v>205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13</v>
      </c>
      <c r="B19" s="47" t="s">
        <v>171</v>
      </c>
      <c r="C19" s="29"/>
      <c r="D19" s="59"/>
      <c r="E19" s="60">
        <f>338144.87-184416.2+2720+43691-5254.66</f>
        <v>194885.00999999998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379301.20999999996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8" t="s">
        <v>134</v>
      </c>
      <c r="B26" s="88"/>
      <c r="C26" s="88"/>
      <c r="D26" s="88"/>
      <c r="E26" s="88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97" t="s">
        <v>38</v>
      </c>
      <c r="C28" s="111"/>
      <c r="D28" s="16" t="s">
        <v>40</v>
      </c>
      <c r="E28" s="19" t="s">
        <v>105</v>
      </c>
    </row>
    <row r="29" spans="1:7" x14ac:dyDescent="0.25">
      <c r="A29" s="67" t="s">
        <v>5</v>
      </c>
      <c r="B29" s="99"/>
      <c r="C29" s="101"/>
      <c r="D29" s="15" t="s">
        <v>135</v>
      </c>
      <c r="E29" s="20" t="s">
        <v>136</v>
      </c>
    </row>
    <row r="30" spans="1:7" x14ac:dyDescent="0.25">
      <c r="A30" s="13"/>
      <c r="B30" s="102"/>
      <c r="C30" s="103"/>
      <c r="D30" s="17"/>
      <c r="E30" s="21"/>
    </row>
    <row r="31" spans="1:7" s="32" customFormat="1" ht="11.25" x14ac:dyDescent="0.2">
      <c r="A31" s="68">
        <v>1</v>
      </c>
      <c r="B31" s="109">
        <v>2</v>
      </c>
      <c r="C31" s="110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12" t="s">
        <v>144</v>
      </c>
      <c r="C32" s="145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12" t="s">
        <v>159</v>
      </c>
      <c r="C33" s="113"/>
      <c r="D33" s="59">
        <v>5</v>
      </c>
      <c r="E33" s="60">
        <f>1265000+33768.89</f>
        <v>1298768.8899999999</v>
      </c>
      <c r="F33" s="6"/>
      <c r="G33" s="6"/>
    </row>
    <row r="34" spans="1:7" s="42" customFormat="1" ht="15.75" x14ac:dyDescent="0.25">
      <c r="A34" s="44">
        <v>3</v>
      </c>
      <c r="B34" s="112" t="s">
        <v>189</v>
      </c>
      <c r="C34" s="113"/>
      <c r="D34" s="59">
        <v>5</v>
      </c>
      <c r="E34" s="60">
        <v>108621</v>
      </c>
      <c r="F34" s="6"/>
      <c r="G34" s="6"/>
    </row>
    <row r="35" spans="1:7" s="42" customFormat="1" ht="15.75" x14ac:dyDescent="0.25">
      <c r="A35" s="44">
        <v>4</v>
      </c>
      <c r="B35" s="112" t="s">
        <v>172</v>
      </c>
      <c r="C35" s="113"/>
      <c r="D35" s="59">
        <v>2</v>
      </c>
      <c r="E35" s="60">
        <f>128960+5574.48</f>
        <v>134534.48000000001</v>
      </c>
      <c r="F35" s="6"/>
      <c r="G35" s="6"/>
    </row>
    <row r="36" spans="1:7" s="42" customFormat="1" ht="15.75" x14ac:dyDescent="0.25">
      <c r="A36" s="44">
        <v>5</v>
      </c>
      <c r="B36" s="112" t="s">
        <v>173</v>
      </c>
      <c r="C36" s="113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12" t="s">
        <v>174</v>
      </c>
      <c r="C37" s="113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12" t="s">
        <v>212</v>
      </c>
      <c r="C38" s="113"/>
      <c r="D38" s="59">
        <v>1</v>
      </c>
      <c r="E38" s="60">
        <v>404447.1</v>
      </c>
      <c r="F38" s="6"/>
      <c r="G38" s="6"/>
    </row>
    <row r="39" spans="1:7" s="42" customFormat="1" ht="15.75" x14ac:dyDescent="0.25">
      <c r="A39" s="44">
        <v>8</v>
      </c>
      <c r="B39" s="112" t="s">
        <v>211</v>
      </c>
      <c r="C39" s="113"/>
      <c r="D39" s="59">
        <v>1</v>
      </c>
      <c r="E39" s="60">
        <v>51900</v>
      </c>
      <c r="F39" s="6"/>
      <c r="G39" s="6"/>
    </row>
    <row r="40" spans="1:7" s="42" customFormat="1" ht="15.75" x14ac:dyDescent="0.25">
      <c r="A40" s="44">
        <v>9</v>
      </c>
      <c r="B40" s="112" t="s">
        <v>175</v>
      </c>
      <c r="C40" s="113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12" t="s">
        <v>195</v>
      </c>
      <c r="C41" s="113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12" t="s">
        <v>202</v>
      </c>
      <c r="C42" s="113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209</v>
      </c>
      <c r="C43" s="29"/>
      <c r="D43" s="59">
        <v>1</v>
      </c>
      <c r="E43" s="60">
        <v>14000</v>
      </c>
      <c r="F43" s="6"/>
      <c r="G43" s="6"/>
    </row>
    <row r="44" spans="1:7" s="42" customFormat="1" ht="15.75" x14ac:dyDescent="0.25">
      <c r="A44" s="44">
        <v>13</v>
      </c>
      <c r="B44" s="28" t="s">
        <v>186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>
        <v>14</v>
      </c>
      <c r="B45" s="28" t="s">
        <v>203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15</v>
      </c>
      <c r="B46" s="28" t="s">
        <v>207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>
        <v>16</v>
      </c>
      <c r="B47" s="28" t="s">
        <v>206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17</v>
      </c>
      <c r="B48" s="28" t="s">
        <v>210</v>
      </c>
      <c r="C48" s="29"/>
      <c r="D48" s="59"/>
      <c r="E48" s="60">
        <v>108000</v>
      </c>
      <c r="F48" s="6"/>
      <c r="G48" s="6"/>
    </row>
    <row r="49" spans="1:7" s="42" customFormat="1" ht="15.75" x14ac:dyDescent="0.25">
      <c r="A49" s="44">
        <v>18</v>
      </c>
      <c r="B49" s="112" t="s">
        <v>171</v>
      </c>
      <c r="C49" s="113"/>
      <c r="D49" s="59"/>
      <c r="E49" s="60">
        <f>10206.32+71068.66</f>
        <v>81274.98000000001</v>
      </c>
      <c r="F49" s="6"/>
      <c r="G49" s="6"/>
    </row>
    <row r="50" spans="1:7" s="42" customFormat="1" ht="15.75" hidden="1" x14ac:dyDescent="0.25">
      <c r="A50" s="44"/>
      <c r="B50" s="112"/>
      <c r="C50" s="113"/>
      <c r="D50" s="59"/>
      <c r="E50" s="60"/>
      <c r="F50" s="6"/>
      <c r="G50" s="6"/>
    </row>
    <row r="51" spans="1:7" s="42" customFormat="1" ht="15.75" x14ac:dyDescent="0.25">
      <c r="A51" s="44"/>
      <c r="B51" s="84" t="s">
        <v>36</v>
      </c>
      <c r="C51" s="85"/>
      <c r="D51" s="44" t="s">
        <v>1</v>
      </c>
      <c r="E51" s="60">
        <f>SUM(E32:E50)</f>
        <v>2379658.8899999997</v>
      </c>
      <c r="F51" s="6"/>
      <c r="G51" s="6"/>
    </row>
    <row r="52" spans="1:7" ht="7.5" customHeight="1" x14ac:dyDescent="0.25">
      <c r="A52" s="69"/>
      <c r="B52" s="6"/>
      <c r="C52" s="6"/>
      <c r="D52" s="6"/>
      <c r="E52" s="6"/>
      <c r="F52" s="6"/>
      <c r="G52" s="6"/>
    </row>
    <row r="53" spans="1:7" ht="15.75" x14ac:dyDescent="0.25">
      <c r="A53" s="88" t="s">
        <v>137</v>
      </c>
      <c r="B53" s="88"/>
      <c r="C53" s="88"/>
      <c r="D53" s="88"/>
      <c r="E53" s="88"/>
      <c r="F53" s="2"/>
      <c r="G53" s="2"/>
    </row>
    <row r="54" spans="1:7" ht="15.75" x14ac:dyDescent="0.25">
      <c r="A54" s="88" t="s">
        <v>138</v>
      </c>
      <c r="B54" s="88"/>
      <c r="C54" s="88"/>
      <c r="D54" s="88"/>
      <c r="E54" s="88"/>
      <c r="F54" s="2"/>
      <c r="G54" s="2"/>
    </row>
    <row r="55" spans="1:7" ht="6" customHeight="1" x14ac:dyDescent="0.25">
      <c r="A55" s="5"/>
      <c r="B55" s="5"/>
      <c r="C55" s="5"/>
      <c r="D55" s="5"/>
      <c r="E55" s="5"/>
      <c r="F55" s="7"/>
      <c r="G55" s="7"/>
    </row>
    <row r="56" spans="1:7" x14ac:dyDescent="0.25">
      <c r="A56" s="66" t="s">
        <v>4</v>
      </c>
      <c r="B56" s="16" t="s">
        <v>38</v>
      </c>
      <c r="C56" s="19" t="s">
        <v>40</v>
      </c>
      <c r="D56" s="25" t="s">
        <v>139</v>
      </c>
      <c r="E56" s="19" t="s">
        <v>41</v>
      </c>
    </row>
    <row r="57" spans="1:7" x14ac:dyDescent="0.25">
      <c r="A57" s="67" t="s">
        <v>5</v>
      </c>
      <c r="B57" s="15"/>
      <c r="C57" s="20"/>
      <c r="D57" s="26" t="s">
        <v>140</v>
      </c>
      <c r="E57" s="20" t="s">
        <v>141</v>
      </c>
    </row>
    <row r="58" spans="1:7" x14ac:dyDescent="0.25">
      <c r="A58" s="13"/>
      <c r="B58" s="17"/>
      <c r="C58" s="21"/>
      <c r="D58" s="27" t="s">
        <v>48</v>
      </c>
      <c r="E58" s="21"/>
    </row>
    <row r="59" spans="1:7" s="32" customFormat="1" ht="11.25" x14ac:dyDescent="0.2">
      <c r="A59" s="68">
        <v>1</v>
      </c>
      <c r="B59" s="31">
        <v>2</v>
      </c>
      <c r="C59" s="30">
        <v>3</v>
      </c>
      <c r="D59" s="37">
        <v>4</v>
      </c>
      <c r="E59" s="30">
        <v>5</v>
      </c>
      <c r="F59" s="58"/>
      <c r="G59" s="58"/>
    </row>
    <row r="60" spans="1:7" s="42" customFormat="1" ht="15.75" x14ac:dyDescent="0.25">
      <c r="A60" s="44">
        <v>1</v>
      </c>
      <c r="B60" s="28" t="s">
        <v>176</v>
      </c>
      <c r="C60" s="47"/>
      <c r="D60" s="71">
        <v>0</v>
      </c>
      <c r="E60" s="60">
        <v>40430</v>
      </c>
      <c r="F60" s="6"/>
      <c r="G60" s="6"/>
    </row>
    <row r="61" spans="1:7" s="42" customFormat="1" ht="15.75" x14ac:dyDescent="0.25">
      <c r="A61" s="44">
        <v>2</v>
      </c>
      <c r="B61" s="28" t="s">
        <v>201</v>
      </c>
      <c r="C61" s="47"/>
      <c r="D61" s="61"/>
      <c r="E61" s="60">
        <v>3100</v>
      </c>
      <c r="F61" s="6"/>
      <c r="G61" s="6"/>
    </row>
    <row r="62" spans="1:7" s="42" customFormat="1" ht="15.75" x14ac:dyDescent="0.25">
      <c r="A62" s="44">
        <v>3</v>
      </c>
      <c r="B62" s="28" t="s">
        <v>196</v>
      </c>
      <c r="C62" s="47"/>
      <c r="D62" s="61"/>
      <c r="E62" s="60">
        <v>6400</v>
      </c>
      <c r="F62" s="6"/>
      <c r="G62" s="6"/>
    </row>
    <row r="63" spans="1:7" s="42" customFormat="1" ht="15.75" x14ac:dyDescent="0.25">
      <c r="A63" s="44">
        <v>4</v>
      </c>
      <c r="B63" s="28" t="s">
        <v>200</v>
      </c>
      <c r="C63" s="47"/>
      <c r="D63" s="61"/>
      <c r="E63" s="60">
        <v>77469.789999999994</v>
      </c>
      <c r="F63" s="6"/>
      <c r="G63" s="6"/>
    </row>
    <row r="64" spans="1:7" s="42" customFormat="1" ht="15.75" x14ac:dyDescent="0.25">
      <c r="A64" s="44">
        <v>5</v>
      </c>
      <c r="B64" s="28" t="s">
        <v>177</v>
      </c>
      <c r="C64" s="47">
        <v>0</v>
      </c>
      <c r="D64" s="61"/>
      <c r="E64" s="60">
        <v>358292</v>
      </c>
      <c r="F64" s="6"/>
      <c r="G64" s="6"/>
    </row>
    <row r="65" spans="1:7" s="42" customFormat="1" ht="15.75" x14ac:dyDescent="0.25">
      <c r="A65" s="44">
        <v>3</v>
      </c>
      <c r="B65" s="28" t="s">
        <v>213</v>
      </c>
      <c r="C65" s="47">
        <v>1</v>
      </c>
      <c r="D65" s="61"/>
      <c r="E65" s="60">
        <v>104496</v>
      </c>
      <c r="F65" s="6"/>
      <c r="G65" s="6"/>
    </row>
    <row r="66" spans="1:7" s="42" customFormat="1" ht="15.75" x14ac:dyDescent="0.25">
      <c r="A66" s="44">
        <v>4</v>
      </c>
      <c r="B66" s="28"/>
      <c r="C66" s="47">
        <v>1</v>
      </c>
      <c r="D66" s="61"/>
      <c r="E66" s="60"/>
      <c r="F66" s="6"/>
      <c r="G66" s="6"/>
    </row>
    <row r="67" spans="1:7" s="42" customFormat="1" ht="15.75" x14ac:dyDescent="0.25">
      <c r="A67" s="44">
        <v>5</v>
      </c>
      <c r="B67" s="28"/>
      <c r="C67" s="47"/>
      <c r="D67" s="61"/>
      <c r="E67" s="77"/>
      <c r="F67" s="6"/>
      <c r="G67" s="6"/>
    </row>
    <row r="68" spans="1:7" s="42" customFormat="1" ht="15.75" x14ac:dyDescent="0.25">
      <c r="A68" s="44">
        <v>6</v>
      </c>
      <c r="B68" s="28"/>
      <c r="C68" s="47"/>
      <c r="D68" s="61"/>
      <c r="E68" s="77"/>
      <c r="F68" s="6"/>
      <c r="G68" s="6"/>
    </row>
    <row r="69" spans="1:7" s="42" customFormat="1" ht="15.75" x14ac:dyDescent="0.25">
      <c r="A69" s="44">
        <v>7</v>
      </c>
      <c r="B69" s="28"/>
      <c r="C69" s="47"/>
      <c r="D69" s="61"/>
      <c r="E69" s="77"/>
      <c r="F69" s="6"/>
      <c r="G69" s="6"/>
    </row>
    <row r="70" spans="1:7" s="42" customFormat="1" ht="15.75" x14ac:dyDescent="0.25">
      <c r="A70" s="44">
        <v>6</v>
      </c>
      <c r="B70" s="28" t="s">
        <v>178</v>
      </c>
      <c r="C70" s="47"/>
      <c r="D70" s="61"/>
      <c r="E70" s="60">
        <f>170611.44-1421.29</f>
        <v>169190.15</v>
      </c>
      <c r="F70" s="6"/>
      <c r="G70" s="6"/>
    </row>
    <row r="71" spans="1:7" s="42" customFormat="1" ht="15.75" x14ac:dyDescent="0.25">
      <c r="A71" s="44"/>
      <c r="B71" s="28"/>
      <c r="C71" s="47"/>
      <c r="D71" s="62"/>
      <c r="E71" s="77"/>
      <c r="F71" s="6"/>
      <c r="G71" s="6"/>
    </row>
    <row r="72" spans="1:7" s="42" customFormat="1" ht="15.75" x14ac:dyDescent="0.25">
      <c r="A72" s="44"/>
      <c r="B72" s="39" t="s">
        <v>36</v>
      </c>
      <c r="C72" s="43"/>
      <c r="D72" s="63"/>
      <c r="E72" s="60">
        <f>SUM(E60:E71)</f>
        <v>759377.94000000006</v>
      </c>
      <c r="F72" s="83">
        <f>SUM(Лист6!F17+Лист6!F45+Лист7!E24+Лист7!E51+Лист7!E72)</f>
        <v>4675727.9000000004</v>
      </c>
      <c r="G72" s="6"/>
    </row>
    <row r="74" spans="1:7" x14ac:dyDescent="0.25">
      <c r="E74" s="75">
        <f>E72+E51+E24+Лист6!F17+Лист6!F45</f>
        <v>4675727.8999999994</v>
      </c>
      <c r="F74" s="75"/>
    </row>
    <row r="75" spans="1:7" x14ac:dyDescent="0.25">
      <c r="E75" s="75">
        <f>E74+Лист5!E60</f>
        <v>16565004.846007999</v>
      </c>
      <c r="F75" s="75"/>
    </row>
    <row r="76" spans="1:7" x14ac:dyDescent="0.25">
      <c r="E76" s="75"/>
      <c r="F76" s="75"/>
    </row>
  </sheetData>
  <mergeCells count="22"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  <mergeCell ref="B41:C41"/>
    <mergeCell ref="B28:C28"/>
    <mergeCell ref="B40:C40"/>
    <mergeCell ref="B30:C30"/>
    <mergeCell ref="B38:C38"/>
    <mergeCell ref="B31:C31"/>
    <mergeCell ref="A54:E54"/>
    <mergeCell ref="B51:C51"/>
    <mergeCell ref="A53:E53"/>
    <mergeCell ref="B42:C42"/>
    <mergeCell ref="B49:C49"/>
    <mergeCell ref="B50:C50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Лист3</vt:lpstr>
      <vt:lpstr>Лист4</vt:lpstr>
      <vt:lpstr>Лист5</vt:lpstr>
      <vt:lpstr>Лист6</vt:lpstr>
      <vt:lpstr>Лист7</vt:lpstr>
      <vt:lpstr>Лист4!Область_печати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2020-11-05T06:13:38Z</dcterms:modified>
</cp:coreProperties>
</file>